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56\Profiles_R$\Aleksandra.Jurek\Desktop\BUDŻET\BUDŻET 2024\Plan wykorzystania gminnego zasobu nieruchomości  2024-2026\"/>
    </mc:Choice>
  </mc:AlternateContent>
  <xr:revisionPtr revIDLastSave="0" documentId="13_ncr:1_{21FA8D3B-F98F-4C35-B346-56C0C3528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widencja nieruchomości - GMINA" sheetId="4" r:id="rId1"/>
    <sheet name="Ewidencja - BUDYNKI GMINA" sheetId="2" r:id="rId2"/>
    <sheet name="EWIDENCJA WSPÓŁWŁASNOŚĆ" sheetId="3" state="hidden" r:id="rId3"/>
  </sheets>
  <definedNames>
    <definedName name="_xlnm.Print_Titles" localSheetId="1">'Ewidencja - BUDYNKI GMINA'!$3:$3</definedName>
    <definedName name="_xlnm.Print_Titles" localSheetId="0">'Ewidencja nieruchomości - GMINA'!$7:$9</definedName>
  </definedNames>
  <calcPr calcId="191029" iterate="1"/>
</workbook>
</file>

<file path=xl/calcChain.xml><?xml version="1.0" encoding="utf-8"?>
<calcChain xmlns="http://schemas.openxmlformats.org/spreadsheetml/2006/main">
  <c r="H2171" i="4" l="1"/>
  <c r="F2171" i="4"/>
  <c r="H2173" i="4"/>
  <c r="F2173" i="4"/>
  <c r="H2176" i="4"/>
  <c r="F2176" i="4"/>
  <c r="H2179" i="4"/>
  <c r="F2179" i="4"/>
  <c r="H2181" i="4"/>
  <c r="F2181" i="4"/>
  <c r="H2185" i="4"/>
  <c r="F2185" i="4"/>
  <c r="H2188" i="4"/>
  <c r="F2188" i="4"/>
  <c r="H2191" i="4"/>
  <c r="F2191" i="4"/>
  <c r="H2169" i="4"/>
  <c r="F2169" i="4"/>
  <c r="H2165" i="4"/>
  <c r="F2165" i="4"/>
  <c r="H2162" i="4"/>
  <c r="F2162" i="4"/>
  <c r="H2160" i="4"/>
  <c r="F2160" i="4"/>
  <c r="H2142" i="4"/>
  <c r="F2142" i="4"/>
  <c r="H2134" i="4"/>
  <c r="F2134" i="4"/>
  <c r="H2130" i="4"/>
  <c r="F2130" i="4"/>
  <c r="H2128" i="4"/>
  <c r="F2128" i="4"/>
  <c r="H2124" i="4"/>
  <c r="F2124" i="4"/>
  <c r="H2122" i="4"/>
  <c r="H2192" i="4" s="1"/>
  <c r="F2122" i="4"/>
  <c r="K2195" i="4"/>
  <c r="L2195" i="4"/>
  <c r="M2195" i="4"/>
  <c r="N2195" i="4"/>
  <c r="O2195" i="4"/>
  <c r="P2195" i="4"/>
  <c r="Q2195" i="4"/>
  <c r="R2195" i="4"/>
  <c r="S2195" i="4"/>
  <c r="T2195" i="4"/>
  <c r="U2195" i="4"/>
  <c r="V2195" i="4"/>
  <c r="W2195" i="4"/>
  <c r="X2195" i="4"/>
  <c r="Y2195" i="4"/>
  <c r="Z2195" i="4"/>
  <c r="AA2195" i="4"/>
  <c r="AB2195" i="4"/>
  <c r="AC2195" i="4"/>
  <c r="AD2195" i="4"/>
  <c r="AE2195" i="4"/>
  <c r="AF2195" i="4"/>
  <c r="AG2195" i="4"/>
  <c r="AH2195" i="4"/>
  <c r="AI2195" i="4"/>
  <c r="AJ2189" i="4"/>
  <c r="AJ2187" i="4"/>
  <c r="AJ2186" i="4"/>
  <c r="AJ2183" i="4"/>
  <c r="AJ2182" i="4"/>
  <c r="AJ2180" i="4"/>
  <c r="AJ2178" i="4"/>
  <c r="AJ2177" i="4"/>
  <c r="AJ2175" i="4"/>
  <c r="AJ2174" i="4"/>
  <c r="AJ2172" i="4"/>
  <c r="AJ2170" i="4"/>
  <c r="AJ2167" i="4"/>
  <c r="AJ2166" i="4"/>
  <c r="AJ2164" i="4"/>
  <c r="AJ2163" i="4"/>
  <c r="AJ2161" i="4"/>
  <c r="AJ2159" i="4"/>
  <c r="AJ2158" i="4"/>
  <c r="AJ2157" i="4"/>
  <c r="AJ2156" i="4"/>
  <c r="AJ2155" i="4"/>
  <c r="AJ2154" i="4"/>
  <c r="AJ2153" i="4"/>
  <c r="AJ2152" i="4"/>
  <c r="AJ2151" i="4"/>
  <c r="AJ2150" i="4"/>
  <c r="AJ2149" i="4"/>
  <c r="AJ2148" i="4"/>
  <c r="AJ2147" i="4"/>
  <c r="AJ2146" i="4"/>
  <c r="AJ2145" i="4"/>
  <c r="AJ2144" i="4"/>
  <c r="AJ2143" i="4"/>
  <c r="AJ2141" i="4"/>
  <c r="AJ2140" i="4"/>
  <c r="AJ2139" i="4"/>
  <c r="AJ2138" i="4"/>
  <c r="AJ2136" i="4"/>
  <c r="AJ2135" i="4"/>
  <c r="AJ2131" i="4"/>
  <c r="AJ2129" i="4"/>
  <c r="AJ2127" i="4"/>
  <c r="AJ2126" i="4"/>
  <c r="AJ2125" i="4"/>
  <c r="AJ2123" i="4"/>
  <c r="AJ2121" i="4"/>
  <c r="AJ2120" i="4"/>
  <c r="AJ2119" i="4"/>
  <c r="AJ2118" i="4"/>
  <c r="AJ2116" i="4"/>
  <c r="G2109" i="4"/>
  <c r="H255" i="4"/>
  <c r="F255" i="4"/>
  <c r="F301" i="4"/>
  <c r="F403" i="4"/>
  <c r="F473" i="4"/>
  <c r="F559" i="4"/>
  <c r="F701" i="4"/>
  <c r="F1114" i="4"/>
  <c r="F1190" i="4"/>
  <c r="F1327" i="4"/>
  <c r="F1374" i="4"/>
  <c r="H1427" i="4"/>
  <c r="F1427" i="4"/>
  <c r="F1615" i="4"/>
  <c r="F1827" i="4"/>
  <c r="H1827" i="4"/>
  <c r="H2108" i="4"/>
  <c r="H2069" i="4"/>
  <c r="F2069" i="4"/>
  <c r="H2022" i="4"/>
  <c r="H2006" i="4"/>
  <c r="H2001" i="4"/>
  <c r="H1952" i="4"/>
  <c r="H1936" i="4"/>
  <c r="H1881" i="4"/>
  <c r="H1859" i="4"/>
  <c r="H1774" i="4"/>
  <c r="H1743" i="4"/>
  <c r="H1701" i="4"/>
  <c r="H1625" i="4"/>
  <c r="H1615" i="4"/>
  <c r="H1584" i="4"/>
  <c r="H1570" i="4"/>
  <c r="H1481" i="4"/>
  <c r="H1466" i="4"/>
  <c r="H1374" i="4"/>
  <c r="H1342" i="4"/>
  <c r="H1327" i="4"/>
  <c r="H1258" i="4"/>
  <c r="H1216" i="4"/>
  <c r="H1190" i="4"/>
  <c r="H1132" i="4"/>
  <c r="H1114" i="4"/>
  <c r="H701" i="4"/>
  <c r="H666" i="4"/>
  <c r="H618" i="4"/>
  <c r="H559" i="4"/>
  <c r="H504" i="4"/>
  <c r="H473" i="4"/>
  <c r="H403" i="4"/>
  <c r="H301" i="4"/>
  <c r="H283" i="4"/>
  <c r="H271" i="4"/>
  <c r="H154" i="4"/>
  <c r="H83" i="4"/>
  <c r="H42" i="4"/>
  <c r="H16" i="4"/>
  <c r="H2205" i="4"/>
  <c r="F2205" i="4"/>
  <c r="F2108" i="4"/>
  <c r="F2022" i="4"/>
  <c r="F2006" i="4"/>
  <c r="F2001" i="4"/>
  <c r="F1952" i="4"/>
  <c r="F1936" i="4"/>
  <c r="F1881" i="4"/>
  <c r="F1859" i="4"/>
  <c r="F1774" i="4"/>
  <c r="F1743" i="4"/>
  <c r="F1701" i="4"/>
  <c r="F1625" i="4"/>
  <c r="F1584" i="4"/>
  <c r="F1570" i="4"/>
  <c r="F1481" i="4"/>
  <c r="F1466" i="4"/>
  <c r="F1342" i="4"/>
  <c r="F1258" i="4"/>
  <c r="F1216" i="4"/>
  <c r="F1132" i="4"/>
  <c r="F666" i="4"/>
  <c r="F618" i="4"/>
  <c r="F504" i="4"/>
  <c r="F283" i="4"/>
  <c r="F271" i="4"/>
  <c r="F154" i="4"/>
  <c r="F83" i="4"/>
  <c r="F42" i="4"/>
  <c r="F16" i="4"/>
  <c r="F2192" i="4" l="1"/>
  <c r="AJ2192" i="4"/>
  <c r="H2109" i="4"/>
  <c r="F2109" i="4"/>
  <c r="H2195" i="4" l="1"/>
  <c r="F2195" i="4"/>
</calcChain>
</file>

<file path=xl/sharedStrings.xml><?xml version="1.0" encoding="utf-8"?>
<sst xmlns="http://schemas.openxmlformats.org/spreadsheetml/2006/main" count="14784" uniqueCount="2416">
  <si>
    <r>
      <rPr>
        <sz val="8"/>
        <rFont val="Arial"/>
        <family val="2"/>
      </rPr>
      <t>P</t>
    </r>
  </si>
  <si>
    <r>
      <rPr>
        <sz val="8"/>
        <rFont val="Arial"/>
        <family val="2"/>
      </rPr>
      <t>własność</t>
    </r>
  </si>
  <si>
    <r>
      <rPr>
        <sz val="8"/>
        <rFont val="Arial"/>
        <family val="2"/>
      </rPr>
      <t>1/1</t>
    </r>
  </si>
  <si>
    <r>
      <rPr>
        <sz val="8"/>
        <rFont val="Arial"/>
        <family val="2"/>
      </rPr>
      <t>współwłasność</t>
    </r>
  </si>
  <si>
    <r>
      <rPr>
        <sz val="8"/>
        <rFont val="Arial"/>
        <family val="2"/>
      </rPr>
      <t>Kcynia</t>
    </r>
  </si>
  <si>
    <r>
      <rPr>
        <sz val="8"/>
        <rFont val="Arial"/>
        <family val="2"/>
      </rPr>
      <t>38/9</t>
    </r>
  </si>
  <si>
    <r>
      <rPr>
        <sz val="8"/>
        <rFont val="Arial"/>
        <family val="2"/>
      </rPr>
      <t>BY1U/00009838/1</t>
    </r>
  </si>
  <si>
    <r>
      <rPr>
        <sz val="8"/>
        <rFont val="Arial"/>
        <family val="2"/>
      </rPr>
      <t>ul. Dworcowa 1</t>
    </r>
  </si>
  <si>
    <r>
      <rPr>
        <sz val="8"/>
        <rFont val="Arial"/>
        <family val="2"/>
      </rPr>
      <t>47/100</t>
    </r>
  </si>
  <si>
    <r>
      <rPr>
        <i/>
        <sz val="10"/>
        <rFont val="Arial"/>
        <family val="2"/>
      </rPr>
      <t xml:space="preserve">Budynki na działkach: </t>
    </r>
    <r>
      <rPr>
        <b/>
        <sz val="10"/>
        <rFont val="Arial"/>
        <family val="2"/>
      </rPr>
      <t>364</t>
    </r>
  </si>
  <si>
    <r>
      <rPr>
        <sz val="8"/>
        <rFont val="Arial"/>
        <family val="2"/>
      </rPr>
      <t>1 / 0</t>
    </r>
  </si>
  <si>
    <r>
      <rPr>
        <sz val="8"/>
        <rFont val="Arial"/>
        <family val="2"/>
      </rPr>
      <t>-</t>
    </r>
  </si>
  <si>
    <r>
      <rPr>
        <sz val="8"/>
        <rFont val="Arial"/>
        <family val="2"/>
      </rPr>
      <t>pozostałe budynki niemieszkalne</t>
    </r>
  </si>
  <si>
    <r>
      <rPr>
        <sz val="8"/>
        <rFont val="Arial"/>
        <family val="2"/>
      </rPr>
      <t>budynki mieszkalne</t>
    </r>
  </si>
  <si>
    <r>
      <rPr>
        <sz val="8"/>
        <rFont val="Arial"/>
        <family val="2"/>
      </rPr>
      <t>2 / 1</t>
    </r>
  </si>
  <si>
    <r>
      <rPr>
        <sz val="8"/>
        <rFont val="Arial"/>
        <family val="2"/>
      </rPr>
      <t>1 / -</t>
    </r>
  </si>
  <si>
    <r>
      <rPr>
        <i/>
        <sz val="10"/>
        <rFont val="Arial"/>
        <family val="2"/>
      </rPr>
      <t xml:space="preserve">Budynki - odrębne nieruchomości: </t>
    </r>
    <r>
      <rPr>
        <b/>
        <sz val="10"/>
        <rFont val="Arial"/>
        <family val="2"/>
      </rPr>
      <t>5</t>
    </r>
  </si>
  <si>
    <r>
      <rPr>
        <sz val="8"/>
        <rFont val="Arial"/>
        <family val="2"/>
      </rPr>
      <t>budynki handlowo- usługowe</t>
    </r>
  </si>
  <si>
    <r>
      <rPr>
        <sz val="8"/>
        <rFont val="Arial"/>
        <family val="2"/>
      </rPr>
      <t>zbiorniki, silosy i budynki magazynowe</t>
    </r>
  </si>
  <si>
    <r>
      <rPr>
        <sz val="8"/>
        <rFont val="Arial"/>
        <family val="2"/>
      </rPr>
      <t>ul. Dworcowa 17</t>
    </r>
  </si>
  <si>
    <r>
      <rPr>
        <i/>
        <sz val="10"/>
        <rFont val="Arial"/>
        <family val="2"/>
      </rPr>
      <t xml:space="preserve">Lokale: </t>
    </r>
    <r>
      <rPr>
        <b/>
        <sz val="10"/>
        <rFont val="Arial"/>
        <family val="2"/>
      </rPr>
      <t>1</t>
    </r>
  </si>
  <si>
    <r>
      <rPr>
        <sz val="8"/>
        <rFont val="Arial"/>
        <family val="2"/>
      </rPr>
      <t>mieszkalny</t>
    </r>
  </si>
  <si>
    <r>
      <rPr>
        <sz val="8"/>
        <rFont val="Arial"/>
        <family val="2"/>
      </rPr>
      <t>BY1U/00010345/8</t>
    </r>
  </si>
  <si>
    <r>
      <rPr>
        <sz val="8"/>
        <rFont val="Arial"/>
        <family val="2"/>
      </rPr>
      <t>ul. Dworcowa 1/2</t>
    </r>
  </si>
  <si>
    <t>Adres nieruchomości</t>
  </si>
  <si>
    <t>Sposób zagospodarowania</t>
  </si>
  <si>
    <t>Rodzaj użytku</t>
  </si>
  <si>
    <t>Powierzchnia (ha)</t>
  </si>
  <si>
    <t>B</t>
  </si>
  <si>
    <t>Ba</t>
  </si>
  <si>
    <t>Bi</t>
  </si>
  <si>
    <t>Bp</t>
  </si>
  <si>
    <t>Br</t>
  </si>
  <si>
    <t>Bz</t>
  </si>
  <si>
    <t>Dr</t>
  </si>
  <si>
    <t>K</t>
  </si>
  <si>
    <t>Ls</t>
  </si>
  <si>
    <t>Lz</t>
  </si>
  <si>
    <t>Lzr</t>
  </si>
  <si>
    <t>Ł</t>
  </si>
  <si>
    <t>N</t>
  </si>
  <si>
    <t>Ps</t>
  </si>
  <si>
    <t>R</t>
  </si>
  <si>
    <t>S</t>
  </si>
  <si>
    <t>Ti</t>
  </si>
  <si>
    <t>Tk</t>
  </si>
  <si>
    <t>Tp</t>
  </si>
  <si>
    <t>Tr</t>
  </si>
  <si>
    <t>W</t>
  </si>
  <si>
    <t>Wp</t>
  </si>
  <si>
    <t>Ws</t>
  </si>
  <si>
    <t>Wsr</t>
  </si>
  <si>
    <t>Lp.</t>
  </si>
  <si>
    <t>Księga wieczysta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</si>
  <si>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</si>
  <si>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</si>
  <si>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</si>
  <si>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</si>
  <si>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</si>
  <si>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</si>
  <si>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</si>
  <si>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</si>
  <si>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</si>
  <si>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</si>
  <si>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</si>
  <si>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</si>
  <si>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</si>
  <si>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</si>
  <si>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</si>
  <si>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</si>
  <si>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</si>
  <si>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</si>
  <si>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</si>
  <si>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</si>
  <si>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</si>
  <si>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</si>
  <si>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</si>
  <si>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</si>
  <si>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</si>
  <si>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</si>
  <si>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</si>
  <si>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</si>
  <si>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</si>
  <si>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</si>
  <si>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</si>
  <si>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</si>
  <si>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</si>
  <si>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</si>
  <si>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</si>
  <si>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</si>
  <si>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</si>
  <si>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</si>
  <si>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</si>
  <si>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</si>
  <si>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</si>
  <si>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</si>
  <si>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</si>
  <si>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</si>
  <si>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</si>
  <si>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</si>
  <si>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</si>
  <si>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</si>
  <si>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</si>
  <si>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</si>
  <si>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</si>
  <si>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</si>
  <si>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</si>
  <si>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</si>
  <si>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</si>
  <si>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</si>
  <si>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</si>
  <si>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</si>
  <si>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</si>
  <si>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</si>
  <si>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</si>
  <si>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</si>
  <si>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</si>
  <si>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</si>
  <si>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</si>
  <si>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</si>
  <si>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</si>
  <si>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</si>
  <si>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</si>
  <si>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</si>
  <si>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</si>
  <si>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</si>
  <si>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</si>
  <si>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</si>
  <si>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</si>
  <si>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</si>
  <si>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</si>
  <si>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</si>
  <si>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</si>
  <si>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</si>
  <si>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</si>
  <si>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</si>
  <si>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</si>
  <si>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</si>
  <si>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</si>
  <si>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</si>
  <si>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</si>
  <si>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</si>
  <si>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</si>
  <si>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</si>
  <si>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</si>
  <si>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</si>
  <si>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</si>
  <si>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</si>
  <si>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</si>
  <si>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</si>
  <si>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</si>
  <si>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</si>
  <si>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</si>
  <si>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</si>
  <si>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</si>
  <si>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</si>
  <si>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</si>
  <si>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</si>
  <si>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</si>
  <si>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</si>
  <si>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</si>
  <si>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</si>
  <si>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</si>
  <si>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</si>
  <si>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</si>
  <si>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</si>
  <si>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</si>
  <si>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</si>
  <si>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</si>
  <si>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</si>
  <si>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</si>
  <si>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</si>
  <si>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</si>
  <si>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</si>
  <si>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</si>
  <si>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</si>
  <si>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</si>
  <si>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</si>
  <si>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</si>
  <si>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</si>
  <si>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</si>
  <si>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</si>
  <si>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</si>
  <si>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</si>
  <si>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</si>
  <si>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</si>
  <si>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</si>
  <si>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</si>
  <si>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</si>
  <si>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</si>
  <si>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</si>
  <si>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</si>
  <si>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</si>
  <si>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</si>
  <si>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</si>
  <si>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</si>
  <si>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</si>
  <si>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</si>
  <si>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</si>
  <si>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</si>
  <si>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</si>
  <si>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</si>
  <si>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</si>
  <si>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</si>
  <si>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</si>
  <si>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</si>
  <si>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</si>
  <si>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</si>
  <si>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</si>
  <si>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</si>
  <si>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</si>
  <si>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</si>
  <si>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</si>
  <si>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</si>
  <si>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</si>
  <si>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</si>
  <si>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</si>
  <si>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</si>
  <si>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</si>
  <si>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</si>
  <si>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</si>
  <si>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</si>
  <si>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</si>
  <si>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</si>
  <si>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</si>
  <si>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</si>
  <si>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</si>
  <si>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</si>
  <si>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</si>
  <si>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</si>
  <si>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</si>
  <si>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</si>
  <si>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</si>
  <si>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</si>
  <si>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</si>
  <si>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</si>
  <si>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</si>
  <si>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</si>
  <si>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</si>
  <si>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</si>
  <si>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</si>
  <si>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</si>
  <si>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</si>
  <si>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</si>
  <si>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</si>
  <si>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</si>
  <si>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</si>
  <si>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</si>
  <si>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</si>
  <si>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</si>
  <si>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</si>
  <si>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</si>
  <si>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</si>
  <si>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</si>
  <si>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</si>
  <si>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</si>
  <si>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</si>
  <si>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</si>
  <si>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</si>
  <si>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</si>
  <si>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</si>
  <si>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</si>
  <si>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</si>
  <si>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</si>
  <si>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</si>
  <si>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</si>
  <si>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</si>
  <si>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</si>
  <si>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</si>
  <si>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</si>
  <si>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</si>
  <si>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</si>
  <si>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</si>
  <si>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</si>
  <si>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</si>
  <si>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</si>
  <si>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</si>
  <si>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</si>
  <si>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</si>
  <si>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</si>
  <si>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</si>
  <si>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</si>
  <si>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</si>
  <si>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</si>
  <si>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</si>
  <si>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</si>
  <si>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</si>
  <si>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</si>
  <si>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</si>
  <si>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</si>
  <si>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</si>
  <si>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</si>
  <si>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</si>
  <si>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</si>
  <si>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</si>
  <si>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</si>
  <si>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</si>
  <si>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</si>
  <si>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</si>
  <si>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</si>
  <si>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</si>
  <si>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</si>
  <si>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</si>
  <si>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</si>
  <si>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</si>
  <si>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</si>
  <si>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</si>
  <si>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</si>
  <si>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</si>
  <si>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</si>
  <si>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</si>
  <si>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</si>
  <si>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</si>
  <si>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</si>
  <si>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</si>
  <si>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</si>
  <si>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</si>
  <si>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</si>
  <si>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</si>
  <si>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</si>
  <si>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</si>
  <si>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</si>
  <si>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</si>
  <si>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</si>
  <si>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</si>
  <si>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</si>
  <si>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</si>
  <si>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</si>
  <si>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</si>
  <si>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</si>
  <si>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</si>
  <si>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</si>
  <si>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</si>
  <si>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</si>
  <si>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</si>
  <si>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</si>
  <si>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</si>
  <si>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</si>
  <si>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</si>
  <si>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</si>
  <si>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</si>
  <si>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</si>
  <si>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</si>
  <si>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</si>
  <si>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</si>
  <si>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</si>
  <si>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</si>
  <si>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</si>
  <si>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</si>
  <si>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</si>
  <si>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</si>
  <si>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</si>
  <si>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</si>
  <si>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</si>
  <si>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</si>
  <si>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</si>
  <si>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</si>
  <si>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</si>
  <si>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</si>
  <si>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</si>
  <si>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</si>
  <si>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</si>
  <si>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</si>
  <si>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</si>
  <si>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</si>
  <si>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</si>
  <si>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</si>
  <si>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</si>
  <si>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</si>
  <si>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</si>
  <si>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</si>
  <si>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</si>
  <si>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</si>
  <si>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</si>
  <si>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</si>
  <si>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</si>
  <si>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</si>
  <si>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</si>
  <si>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</si>
  <si>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</si>
  <si>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</si>
  <si>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</si>
  <si>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</si>
  <si>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</si>
  <si>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</si>
  <si>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</si>
  <si>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</si>
  <si>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</si>
  <si>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</si>
  <si>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</si>
  <si>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</si>
  <si>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</si>
  <si>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</si>
  <si>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</si>
  <si>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</si>
  <si>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</si>
  <si>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</si>
  <si>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</si>
  <si>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</si>
  <si>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</si>
  <si>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</si>
  <si>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</si>
  <si>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</si>
  <si>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</si>
  <si>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</si>
  <si>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</si>
  <si>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</si>
  <si>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</si>
  <si>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</si>
  <si>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</si>
  <si>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Powierzchnia [ha]</t>
  </si>
  <si>
    <r>
      <rPr>
        <b/>
        <i/>
        <sz val="10"/>
        <rFont val="Arial"/>
        <family val="2"/>
      </rPr>
      <t>Obręb</t>
    </r>
  </si>
  <si>
    <r>
      <rPr>
        <b/>
        <i/>
        <sz val="10"/>
        <rFont val="Arial"/>
        <family val="2"/>
      </rPr>
      <t>Numer ewidencyjny</t>
    </r>
  </si>
  <si>
    <r>
      <rPr>
        <b/>
        <i/>
        <sz val="10"/>
        <rFont val="Arial"/>
        <family val="2"/>
      </rPr>
      <t>Działka</t>
    </r>
  </si>
  <si>
    <r>
      <rPr>
        <b/>
        <i/>
        <sz val="10"/>
        <rFont val="Arial"/>
        <family val="2"/>
      </rPr>
      <t>Rodzaj wg KŚT</t>
    </r>
  </si>
  <si>
    <r>
      <rPr>
        <b/>
        <i/>
        <sz val="10"/>
        <rFont val="Arial"/>
        <family val="2"/>
      </rPr>
      <t>Kondygn nad. / pod.</t>
    </r>
  </si>
  <si>
    <r>
      <rPr>
        <b/>
        <i/>
        <sz val="10"/>
        <rFont val="Arial"/>
        <family val="2"/>
      </rPr>
      <t>Pow. zabud. [m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</si>
  <si>
    <r>
      <rPr>
        <b/>
        <i/>
        <sz val="10"/>
        <rFont val="Arial"/>
        <family val="2"/>
      </rPr>
      <t>Adres</t>
    </r>
  </si>
  <si>
    <r>
      <rPr>
        <sz val="10"/>
        <rFont val="Arial"/>
        <family val="2"/>
      </rPr>
      <t>Chwaliszewo</t>
    </r>
  </si>
  <si>
    <r>
      <rPr>
        <sz val="10"/>
        <rFont val="Arial"/>
        <family val="2"/>
      </rPr>
      <t>15/5</t>
    </r>
  </si>
  <si>
    <r>
      <rPr>
        <sz val="10"/>
        <rFont val="Arial"/>
        <family val="2"/>
      </rPr>
      <t>budynki przemysłowe</t>
    </r>
  </si>
  <si>
    <r>
      <rPr>
        <sz val="10"/>
        <rFont val="Arial"/>
        <family val="2"/>
      </rPr>
      <t>1 / 0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</si>
  <si>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</si>
  <si>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9/2</t>
    </r>
  </si>
  <si>
    <r>
      <rPr>
        <sz val="10"/>
        <rFont val="Arial"/>
        <family val="2"/>
      </rPr>
      <t>budynki szpitali i inne budynki opieki zdrowotnej</t>
    </r>
  </si>
  <si>
    <r>
      <rPr>
        <sz val="10"/>
        <rFont val="Arial"/>
        <family val="2"/>
      </rPr>
      <t>2 / 0</t>
    </r>
  </si>
  <si>
    <r>
      <rPr>
        <sz val="10"/>
        <rFont val="Arial"/>
        <family val="2"/>
      </rPr>
      <t>Chwaliszewo 22</t>
    </r>
  </si>
  <si>
    <r>
      <rPr>
        <sz val="10"/>
        <rFont val="Arial"/>
        <family val="2"/>
      </rPr>
      <t>pozostałe budynki niemieszkalne</t>
    </r>
  </si>
  <si>
    <r>
      <rPr>
        <sz val="10"/>
        <rFont val="Arial"/>
        <family val="2"/>
      </rPr>
      <t>budynki handlowo-usługowe</t>
    </r>
  </si>
  <si>
    <r>
      <rPr>
        <sz val="10"/>
        <rFont val="Arial"/>
        <family val="2"/>
      </rPr>
      <t>budynki oświaty nauki i kultury oraz budynki sportowe</t>
    </r>
  </si>
  <si>
    <r>
      <rPr>
        <sz val="10"/>
        <rFont val="Arial"/>
        <family val="2"/>
      </rPr>
      <t>1 / 1</t>
    </r>
  </si>
  <si>
    <r>
      <rPr>
        <sz val="10"/>
        <rFont val="Arial"/>
        <family val="2"/>
      </rPr>
      <t>59/1</t>
    </r>
  </si>
  <si>
    <r>
      <rPr>
        <sz val="10"/>
        <rFont val="Arial"/>
        <family val="2"/>
      </rPr>
      <t>59/2</t>
    </r>
  </si>
  <si>
    <r>
      <rPr>
        <sz val="10"/>
        <rFont val="Arial"/>
        <family val="2"/>
      </rPr>
      <t>Dębogóra</t>
    </r>
  </si>
  <si>
    <r>
      <rPr>
        <sz val="10"/>
        <rFont val="Arial"/>
        <family val="2"/>
      </rPr>
      <t>89, 378/1</t>
    </r>
  </si>
  <si>
    <r>
      <rPr>
        <sz val="10"/>
        <rFont val="Arial"/>
        <family val="2"/>
      </rPr>
      <t>budynki mieszkalne</t>
    </r>
  </si>
  <si>
    <r>
      <rPr>
        <sz val="10"/>
        <rFont val="Arial"/>
        <family val="2"/>
      </rPr>
      <t>Dębogóra 15a</t>
    </r>
  </si>
  <si>
    <r>
      <rPr>
        <sz val="10"/>
        <rFont val="Arial"/>
        <family val="2"/>
      </rPr>
      <t>budynki transportu i łączności</t>
    </r>
  </si>
  <si>
    <r>
      <rPr>
        <sz val="10"/>
        <rFont val="Arial"/>
        <family val="2"/>
      </rPr>
      <t>Dobieszewo</t>
    </r>
  </si>
  <si>
    <r>
      <rPr>
        <sz val="10"/>
        <rFont val="Arial"/>
        <family val="2"/>
      </rPr>
      <t>200/47</t>
    </r>
  </si>
  <si>
    <r>
      <rPr>
        <sz val="10"/>
        <rFont val="Arial"/>
        <family val="2"/>
      </rPr>
      <t>Dobieszewo 6</t>
    </r>
  </si>
  <si>
    <r>
      <rPr>
        <sz val="10"/>
        <rFont val="Arial"/>
        <family val="2"/>
      </rPr>
      <t>98/3</t>
    </r>
  </si>
  <si>
    <r>
      <rPr>
        <sz val="10"/>
        <rFont val="Arial"/>
        <family val="2"/>
      </rPr>
      <t>2 / 1</t>
    </r>
  </si>
  <si>
    <r>
      <rPr>
        <sz val="10"/>
        <rFont val="Arial"/>
        <family val="2"/>
      </rPr>
      <t>Dobieszewo 22</t>
    </r>
  </si>
  <si>
    <r>
      <rPr>
        <sz val="10"/>
        <rFont val="Arial"/>
        <family val="2"/>
      </rPr>
      <t>98/4</t>
    </r>
  </si>
  <si>
    <r>
      <rPr>
        <sz val="10"/>
        <rFont val="Arial"/>
        <family val="2"/>
      </rPr>
      <t>72/19</t>
    </r>
  </si>
  <si>
    <r>
      <rPr>
        <sz val="10"/>
        <rFont val="Arial"/>
        <family val="2"/>
      </rPr>
      <t>Dobieszewo 14 Dobieszewo 14a Dobieszewo 15</t>
    </r>
  </si>
  <si>
    <r>
      <rPr>
        <sz val="10"/>
        <rFont val="Arial"/>
        <family val="2"/>
      </rPr>
      <t>72/6</t>
    </r>
  </si>
  <si>
    <r>
      <rPr>
        <sz val="10"/>
        <rFont val="Arial"/>
        <family val="2"/>
      </rPr>
      <t>Dobieszewo 10b</t>
    </r>
  </si>
  <si>
    <r>
      <rPr>
        <sz val="10"/>
        <rFont val="Arial"/>
        <family val="2"/>
      </rPr>
      <t>Dziewierzewo</t>
    </r>
  </si>
  <si>
    <r>
      <rPr>
        <sz val="10"/>
        <rFont val="Arial"/>
        <family val="2"/>
      </rPr>
      <t>278/2</t>
    </r>
  </si>
  <si>
    <r>
      <rPr>
        <sz val="10"/>
        <rFont val="Arial"/>
        <family val="2"/>
      </rPr>
      <t>Dziewierzewo 28</t>
    </r>
  </si>
  <si>
    <r>
      <rPr>
        <sz val="10"/>
        <rFont val="Arial"/>
        <family val="2"/>
      </rPr>
      <t>1 / -</t>
    </r>
  </si>
  <si>
    <r>
      <rPr>
        <sz val="10"/>
        <rFont val="Arial"/>
        <family val="2"/>
      </rPr>
      <t>Dziewierzewo 95</t>
    </r>
  </si>
  <si>
    <r>
      <rPr>
        <sz val="10"/>
        <rFont val="Arial"/>
        <family val="2"/>
      </rPr>
      <t>68/1</t>
    </r>
  </si>
  <si>
    <r>
      <rPr>
        <sz val="10"/>
        <rFont val="Arial"/>
        <family val="2"/>
      </rPr>
      <t>Dziewierzewo 118a</t>
    </r>
  </si>
  <si>
    <r>
      <rPr>
        <sz val="10"/>
        <rFont val="Arial"/>
        <family val="2"/>
      </rPr>
      <t>282/2</t>
    </r>
  </si>
  <si>
    <r>
      <rPr>
        <sz val="10"/>
        <rFont val="Arial"/>
        <family val="2"/>
      </rPr>
      <t>Dziewierzewo 34</t>
    </r>
  </si>
  <si>
    <r>
      <rPr>
        <sz val="10"/>
        <rFont val="Arial"/>
        <family val="2"/>
      </rPr>
      <t>282/1</t>
    </r>
  </si>
  <si>
    <r>
      <rPr>
        <sz val="10"/>
        <rFont val="Arial"/>
        <family val="2"/>
      </rPr>
      <t>2 / -</t>
    </r>
  </si>
  <si>
    <r>
      <rPr>
        <sz val="10"/>
        <rFont val="Arial"/>
        <family val="2"/>
      </rPr>
      <t>Dziewierzewo 35</t>
    </r>
  </si>
  <si>
    <r>
      <rPr>
        <sz val="10"/>
        <rFont val="Arial"/>
        <family val="2"/>
      </rPr>
      <t>Dziewierzewo 95a</t>
    </r>
  </si>
  <si>
    <r>
      <rPr>
        <sz val="10"/>
        <rFont val="Arial"/>
        <family val="2"/>
      </rPr>
      <t>549/5</t>
    </r>
  </si>
  <si>
    <r>
      <rPr>
        <sz val="10"/>
        <rFont val="Arial"/>
        <family val="2"/>
      </rPr>
      <t>68/4</t>
    </r>
  </si>
  <si>
    <r>
      <rPr>
        <sz val="10"/>
        <rFont val="Arial"/>
        <family val="2"/>
      </rPr>
      <t>Elizewo</t>
    </r>
  </si>
  <si>
    <r>
      <rPr>
        <sz val="10"/>
        <rFont val="Arial"/>
        <family val="2"/>
      </rPr>
      <t>10/1</t>
    </r>
  </si>
  <si>
    <r>
      <rPr>
        <sz val="10"/>
        <rFont val="Arial"/>
        <family val="2"/>
      </rPr>
      <t>Elizewo 14</t>
    </r>
  </si>
  <si>
    <r>
      <rPr>
        <sz val="10"/>
        <rFont val="Arial"/>
        <family val="2"/>
      </rPr>
      <t>Głogowiniec</t>
    </r>
  </si>
  <si>
    <r>
      <rPr>
        <sz val="10"/>
        <rFont val="Arial"/>
        <family val="2"/>
      </rPr>
      <t>62/3</t>
    </r>
  </si>
  <si>
    <r>
      <rPr>
        <sz val="10"/>
        <rFont val="Arial"/>
        <family val="2"/>
      </rPr>
      <t>3 / 1</t>
    </r>
  </si>
  <si>
    <r>
      <rPr>
        <sz val="10"/>
        <rFont val="Arial"/>
        <family val="2"/>
      </rPr>
      <t>Głogowiniec 14</t>
    </r>
  </si>
  <si>
    <r>
      <rPr>
        <sz val="10"/>
        <rFont val="Arial"/>
        <family val="2"/>
      </rPr>
      <t>13/16</t>
    </r>
  </si>
  <si>
    <r>
      <rPr>
        <sz val="10"/>
        <rFont val="Arial"/>
        <family val="2"/>
      </rPr>
      <t>Głogowiniec 13</t>
    </r>
  </si>
  <si>
    <r>
      <rPr>
        <sz val="10"/>
        <rFont val="Arial"/>
        <family val="2"/>
      </rPr>
      <t>13/18</t>
    </r>
  </si>
  <si>
    <r>
      <rPr>
        <sz val="10"/>
        <rFont val="Arial"/>
        <family val="2"/>
      </rPr>
      <t>Górki Dąbskie</t>
    </r>
  </si>
  <si>
    <r>
      <rPr>
        <sz val="10"/>
        <rFont val="Arial"/>
        <family val="2"/>
      </rPr>
      <t>40/27</t>
    </r>
  </si>
  <si>
    <r>
      <rPr>
        <sz val="10"/>
        <rFont val="Arial"/>
        <family val="2"/>
      </rPr>
      <t>Górki Zagajne</t>
    </r>
  </si>
  <si>
    <r>
      <rPr>
        <sz val="10"/>
        <rFont val="Arial"/>
        <family val="2"/>
      </rPr>
      <t>100/2</t>
    </r>
  </si>
  <si>
    <r>
      <rPr>
        <sz val="10"/>
        <rFont val="Arial"/>
        <family val="2"/>
      </rPr>
      <t>Górki Zagajne 33</t>
    </r>
  </si>
  <si>
    <r>
      <rPr>
        <sz val="10"/>
        <rFont val="Arial"/>
        <family val="2"/>
      </rPr>
      <t>Górki Zagajne 33a</t>
    </r>
  </si>
  <si>
    <r>
      <rPr>
        <sz val="10"/>
        <rFont val="Arial"/>
        <family val="2"/>
      </rPr>
      <t>Grocholin</t>
    </r>
  </si>
  <si>
    <r>
      <rPr>
        <sz val="10"/>
        <rFont val="Arial"/>
        <family val="2"/>
      </rPr>
      <t>53/15</t>
    </r>
  </si>
  <si>
    <r>
      <rPr>
        <sz val="10"/>
        <rFont val="Arial"/>
        <family val="2"/>
      </rPr>
      <t>164/3</t>
    </r>
  </si>
  <si>
    <r>
      <rPr>
        <sz val="10"/>
        <rFont val="Arial"/>
        <family val="2"/>
      </rPr>
      <t>Grocholin 30b</t>
    </r>
  </si>
  <si>
    <r>
      <rPr>
        <sz val="10"/>
        <rFont val="Arial"/>
        <family val="2"/>
      </rPr>
      <t>Gromadno</t>
    </r>
  </si>
  <si>
    <r>
      <rPr>
        <sz val="10"/>
        <rFont val="Arial"/>
        <family val="2"/>
      </rPr>
      <t>1/4</t>
    </r>
  </si>
  <si>
    <r>
      <rPr>
        <sz val="10"/>
        <rFont val="Arial"/>
        <family val="2"/>
      </rPr>
      <t>Gromadno 17A</t>
    </r>
  </si>
  <si>
    <r>
      <rPr>
        <sz val="10"/>
        <rFont val="Arial"/>
        <family val="2"/>
      </rPr>
      <t>Iwno</t>
    </r>
  </si>
  <si>
    <r>
      <rPr>
        <sz val="10"/>
        <rFont val="Arial"/>
        <family val="2"/>
      </rPr>
      <t>Iwno 44A</t>
    </r>
  </si>
  <si>
    <r>
      <rPr>
        <sz val="10"/>
        <rFont val="Arial"/>
        <family val="2"/>
      </rPr>
      <t>Józefkowo</t>
    </r>
  </si>
  <si>
    <r>
      <rPr>
        <sz val="10"/>
        <rFont val="Arial"/>
        <family val="2"/>
      </rPr>
      <t>Józefkowo 20</t>
    </r>
  </si>
  <si>
    <r>
      <rPr>
        <sz val="10"/>
        <rFont val="Arial"/>
        <family val="2"/>
      </rPr>
      <t>Karmelita</t>
    </r>
  </si>
  <si>
    <r>
      <rPr>
        <sz val="10"/>
        <rFont val="Arial"/>
        <family val="2"/>
      </rPr>
      <t>461/2</t>
    </r>
  </si>
  <si>
    <r>
      <rPr>
        <sz val="10"/>
        <rFont val="Arial"/>
        <family val="2"/>
      </rPr>
      <t>423/30</t>
    </r>
  </si>
  <si>
    <r>
      <rPr>
        <sz val="10"/>
        <rFont val="Arial"/>
        <family val="2"/>
      </rPr>
      <t>461/1</t>
    </r>
  </si>
  <si>
    <r>
      <rPr>
        <sz val="10"/>
        <rFont val="Arial"/>
        <family val="2"/>
      </rPr>
      <t>423/31</t>
    </r>
  </si>
  <si>
    <r>
      <rPr>
        <sz val="10"/>
        <rFont val="Arial"/>
        <family val="2"/>
      </rPr>
      <t>423/38</t>
    </r>
  </si>
  <si>
    <r>
      <rPr>
        <sz val="10"/>
        <rFont val="Arial"/>
        <family val="2"/>
      </rPr>
      <t>423/42</t>
    </r>
  </si>
  <si>
    <r>
      <rPr>
        <sz val="10"/>
        <rFont val="Arial"/>
        <family val="2"/>
      </rPr>
      <t>budynki produkcyjne, usługowe i gospodarcze dla rolnictwa</t>
    </r>
  </si>
  <si>
    <r>
      <rPr>
        <sz val="10"/>
        <rFont val="Arial"/>
        <family val="2"/>
      </rPr>
      <t>Karmelita 9</t>
    </r>
  </si>
  <si>
    <r>
      <rPr>
        <sz val="10"/>
        <rFont val="Arial"/>
        <family val="2"/>
      </rPr>
      <t>Stalówka 3A</t>
    </r>
  </si>
  <si>
    <r>
      <rPr>
        <sz val="10"/>
        <rFont val="Arial"/>
        <family val="2"/>
      </rPr>
      <t>Karmelita 3</t>
    </r>
  </si>
  <si>
    <r>
      <rPr>
        <sz val="10"/>
        <rFont val="Arial"/>
        <family val="2"/>
      </rPr>
      <t>204/5</t>
    </r>
  </si>
  <si>
    <r>
      <rPr>
        <sz val="10"/>
        <rFont val="Arial"/>
        <family val="2"/>
      </rPr>
      <t>204/4</t>
    </r>
  </si>
  <si>
    <r>
      <rPr>
        <sz val="10"/>
        <rFont val="Arial"/>
        <family val="2"/>
      </rPr>
      <t>Karmelita 6</t>
    </r>
  </si>
  <si>
    <r>
      <rPr>
        <sz val="10"/>
        <rFont val="Arial"/>
        <family val="2"/>
      </rPr>
      <t>Kazimierzewo</t>
    </r>
  </si>
  <si>
    <r>
      <rPr>
        <sz val="10"/>
        <rFont val="Arial"/>
        <family val="2"/>
      </rPr>
      <t>64/1</t>
    </r>
  </si>
  <si>
    <r>
      <rPr>
        <sz val="10"/>
        <rFont val="Arial"/>
        <family val="2"/>
      </rPr>
      <t>Kazimierzewo 5</t>
    </r>
  </si>
  <si>
    <r>
      <rPr>
        <sz val="10"/>
        <rFont val="Arial"/>
        <family val="2"/>
      </rPr>
      <t>Kcynia</t>
    </r>
  </si>
  <si>
    <r>
      <rPr>
        <sz val="10"/>
        <rFont val="Arial"/>
        <family val="2"/>
      </rPr>
      <t>3 / -</t>
    </r>
  </si>
  <si>
    <r>
      <rPr>
        <sz val="10"/>
        <rFont val="Arial"/>
        <family val="2"/>
      </rPr>
      <t>ul. Rynek 27</t>
    </r>
  </si>
  <si>
    <r>
      <rPr>
        <sz val="10"/>
        <rFont val="Arial"/>
        <family val="2"/>
      </rPr>
      <t>132/10</t>
    </r>
  </si>
  <si>
    <r>
      <rPr>
        <sz val="10"/>
        <rFont val="Arial"/>
        <family val="2"/>
      </rPr>
      <t>908/1</t>
    </r>
  </si>
  <si>
    <r>
      <rPr>
        <sz val="10"/>
        <rFont val="Arial"/>
        <family val="2"/>
      </rPr>
      <t>budynki biurowe</t>
    </r>
  </si>
  <si>
    <r>
      <rPr>
        <sz val="10"/>
        <rFont val="Arial"/>
        <family val="2"/>
      </rPr>
      <t>ul. Rynek 23</t>
    </r>
  </si>
  <si>
    <r>
      <rPr>
        <sz val="10"/>
        <rFont val="Arial"/>
        <family val="2"/>
      </rPr>
      <t>ul. Podgórna 2</t>
    </r>
  </si>
  <si>
    <r>
      <rPr>
        <sz val="10"/>
        <rFont val="Arial"/>
        <family val="2"/>
      </rPr>
      <t>ul. Podgórna 1</t>
    </r>
  </si>
  <si>
    <r>
      <rPr>
        <sz val="10"/>
        <rFont val="Arial"/>
        <family val="2"/>
      </rPr>
      <t>1007/1</t>
    </r>
  </si>
  <si>
    <r>
      <rPr>
        <sz val="10"/>
        <rFont val="Arial"/>
        <family val="2"/>
      </rPr>
      <t>ul. Rynek 6</t>
    </r>
  </si>
  <si>
    <r>
      <rPr>
        <sz val="10"/>
        <rFont val="Arial"/>
        <family val="2"/>
      </rPr>
      <t>1012/7</t>
    </r>
  </si>
  <si>
    <r>
      <rPr>
        <sz val="10"/>
        <rFont val="Arial"/>
        <family val="2"/>
      </rPr>
      <t>ul. Rynek 9</t>
    </r>
  </si>
  <si>
    <r>
      <rPr>
        <sz val="10"/>
        <rFont val="Arial"/>
        <family val="2"/>
      </rPr>
      <t>1014/4</t>
    </r>
  </si>
  <si>
    <r>
      <rPr>
        <sz val="10"/>
        <rFont val="Arial"/>
        <family val="2"/>
      </rPr>
      <t>ul. Rynek 11a</t>
    </r>
  </si>
  <si>
    <r>
      <rPr>
        <sz val="10"/>
        <rFont val="Arial"/>
        <family val="2"/>
      </rPr>
      <t>603/2</t>
    </r>
  </si>
  <si>
    <r>
      <rPr>
        <sz val="10"/>
        <rFont val="Arial"/>
        <family val="2"/>
      </rPr>
      <t>ul. Poznańska 21</t>
    </r>
  </si>
  <si>
    <r>
      <rPr>
        <sz val="10"/>
        <rFont val="Arial"/>
        <family val="2"/>
      </rPr>
      <t>ul. Rynek 11b</t>
    </r>
  </si>
  <si>
    <r>
      <rPr>
        <sz val="10"/>
        <rFont val="Arial"/>
        <family val="2"/>
      </rPr>
      <t>1012/5</t>
    </r>
  </si>
  <si>
    <r>
      <rPr>
        <sz val="10"/>
        <rFont val="Arial"/>
        <family val="2"/>
      </rPr>
      <t>ul. Ogrodowa 11</t>
    </r>
  </si>
  <si>
    <r>
      <rPr>
        <sz val="10"/>
        <rFont val="Arial"/>
        <family val="2"/>
      </rPr>
      <t>1005/15</t>
    </r>
  </si>
  <si>
    <r>
      <rPr>
        <sz val="10"/>
        <rFont val="Arial"/>
        <family val="2"/>
      </rPr>
      <t>ul. Karola Libelta 1</t>
    </r>
  </si>
  <si>
    <r>
      <rPr>
        <sz val="10"/>
        <rFont val="Arial"/>
        <family val="2"/>
      </rPr>
      <t>5 / -</t>
    </r>
  </si>
  <si>
    <r>
      <rPr>
        <sz val="10"/>
        <rFont val="Arial"/>
        <family val="2"/>
      </rPr>
      <t>ul. Karola Libelta 11</t>
    </r>
  </si>
  <si>
    <r>
      <rPr>
        <sz val="10"/>
        <rFont val="Arial"/>
        <family val="2"/>
      </rPr>
      <t>636/5</t>
    </r>
  </si>
  <si>
    <r>
      <rPr>
        <sz val="10"/>
        <rFont val="Arial"/>
        <family val="2"/>
      </rPr>
      <t>ul. Karola Libelta 21</t>
    </r>
  </si>
  <si>
    <r>
      <rPr>
        <sz val="10"/>
        <rFont val="Arial"/>
        <family val="2"/>
      </rPr>
      <t>813/2</t>
    </r>
  </si>
  <si>
    <r>
      <rPr>
        <sz val="10"/>
        <rFont val="Arial"/>
        <family val="2"/>
      </rPr>
      <t>ul. Karola Libelta 16</t>
    </r>
  </si>
  <si>
    <r>
      <rPr>
        <sz val="10"/>
        <rFont val="Arial"/>
        <family val="2"/>
      </rPr>
      <t>823/1</t>
    </r>
  </si>
  <si>
    <r>
      <rPr>
        <sz val="10"/>
        <rFont val="Arial"/>
        <family val="2"/>
      </rPr>
      <t>1073/5</t>
    </r>
  </si>
  <si>
    <r>
      <rPr>
        <sz val="10"/>
        <rFont val="Arial"/>
        <family val="2"/>
      </rPr>
      <t>ul. Karola Libelta 28</t>
    </r>
  </si>
  <si>
    <r>
      <rPr>
        <sz val="10"/>
        <rFont val="Arial"/>
        <family val="2"/>
      </rPr>
      <t>ul. Karola Libelta 27</t>
    </r>
  </si>
  <si>
    <r>
      <rPr>
        <sz val="10"/>
        <rFont val="Arial"/>
        <family val="2"/>
      </rPr>
      <t>646/6</t>
    </r>
  </si>
  <si>
    <r>
      <rPr>
        <sz val="10"/>
        <rFont val="Arial"/>
        <family val="2"/>
      </rPr>
      <t>ul. Młyńska 7</t>
    </r>
  </si>
  <si>
    <r>
      <rPr>
        <sz val="10"/>
        <rFont val="Arial"/>
        <family val="2"/>
      </rPr>
      <t>620/6</t>
    </r>
  </si>
  <si>
    <r>
      <rPr>
        <sz val="10"/>
        <rFont val="Arial"/>
        <family val="2"/>
      </rPr>
      <t>ul. Młyńska 13B</t>
    </r>
  </si>
  <si>
    <r>
      <rPr>
        <sz val="10"/>
        <rFont val="Arial"/>
        <family val="2"/>
      </rPr>
      <t>620/3</t>
    </r>
  </si>
  <si>
    <r>
      <rPr>
        <sz val="10"/>
        <rFont val="Arial"/>
        <family val="2"/>
      </rPr>
      <t>ul. Młyńska 13a</t>
    </r>
  </si>
  <si>
    <r>
      <rPr>
        <sz val="10"/>
        <rFont val="Arial"/>
        <family val="2"/>
      </rPr>
      <t>ul. Nakielska 19</t>
    </r>
  </si>
  <si>
    <r>
      <rPr>
        <sz val="10"/>
        <rFont val="Arial"/>
        <family val="2"/>
      </rPr>
      <t>625/5</t>
    </r>
  </si>
  <si>
    <r>
      <rPr>
        <sz val="10"/>
        <rFont val="Arial"/>
        <family val="2"/>
      </rPr>
      <t>ul. Młyńska 13</t>
    </r>
  </si>
  <si>
    <r>
      <rPr>
        <sz val="10"/>
        <rFont val="Arial"/>
        <family val="2"/>
      </rPr>
      <t>ul. Rynek 27A</t>
    </r>
  </si>
  <si>
    <r>
      <rPr>
        <sz val="10"/>
        <rFont val="Arial"/>
        <family val="2"/>
      </rPr>
      <t>652/3</t>
    </r>
  </si>
  <si>
    <r>
      <rPr>
        <sz val="10"/>
        <rFont val="Arial"/>
        <family val="2"/>
      </rPr>
      <t>912/2</t>
    </r>
  </si>
  <si>
    <r>
      <rPr>
        <sz val="10"/>
        <rFont val="Arial"/>
        <family val="2"/>
      </rPr>
      <t>878/2</t>
    </r>
  </si>
  <si>
    <r>
      <rPr>
        <sz val="10"/>
        <rFont val="Arial"/>
        <family val="2"/>
      </rPr>
      <t>ul. Emila Jurczyka 2a</t>
    </r>
  </si>
  <si>
    <r>
      <rPr>
        <sz val="10"/>
        <rFont val="Arial"/>
        <family val="2"/>
      </rPr>
      <t>1122/1</t>
    </r>
  </si>
  <si>
    <r>
      <rPr>
        <sz val="10"/>
        <rFont val="Arial"/>
        <family val="2"/>
      </rPr>
      <t>620/9</t>
    </r>
  </si>
  <si>
    <r>
      <rPr>
        <sz val="10"/>
        <rFont val="Arial"/>
        <family val="2"/>
      </rPr>
      <t>ul. Młyńska 13c</t>
    </r>
  </si>
  <si>
    <r>
      <rPr>
        <sz val="10"/>
        <rFont val="Arial"/>
        <family val="2"/>
      </rPr>
      <t>1109/21</t>
    </r>
  </si>
  <si>
    <r>
      <rPr>
        <sz val="10"/>
        <rFont val="Arial"/>
        <family val="2"/>
      </rPr>
      <t>- / -</t>
    </r>
  </si>
  <si>
    <r>
      <rPr>
        <sz val="10"/>
        <rFont val="Arial"/>
        <family val="2"/>
      </rPr>
      <t>467/2</t>
    </r>
  </si>
  <si>
    <r>
      <rPr>
        <sz val="10"/>
        <rFont val="Arial"/>
        <family val="2"/>
      </rPr>
      <t>519/9</t>
    </r>
  </si>
  <si>
    <r>
      <rPr>
        <sz val="10"/>
        <rFont val="Arial"/>
        <family val="2"/>
      </rPr>
      <t>1109/15</t>
    </r>
  </si>
  <si>
    <r>
      <rPr>
        <sz val="10"/>
        <rFont val="Arial"/>
        <family val="2"/>
      </rPr>
      <t>470/11</t>
    </r>
  </si>
  <si>
    <r>
      <rPr>
        <sz val="10"/>
        <rFont val="Arial"/>
        <family val="2"/>
      </rPr>
      <t>890/7</t>
    </r>
  </si>
  <si>
    <r>
      <rPr>
        <sz val="10"/>
        <rFont val="Arial"/>
        <family val="2"/>
      </rPr>
      <t>475/6</t>
    </r>
  </si>
  <si>
    <r>
      <rPr>
        <sz val="10"/>
        <rFont val="Arial"/>
        <family val="2"/>
      </rPr>
      <t>147/2</t>
    </r>
  </si>
  <si>
    <r>
      <rPr>
        <sz val="10"/>
        <rFont val="Arial"/>
        <family val="2"/>
      </rPr>
      <t>ul. Wyrzyska 12</t>
    </r>
  </si>
  <si>
    <r>
      <rPr>
        <sz val="10"/>
        <rFont val="Arial"/>
        <family val="2"/>
      </rPr>
      <t>147/2, 147/7</t>
    </r>
  </si>
  <si>
    <r>
      <rPr>
        <sz val="10"/>
        <rFont val="Arial"/>
        <family val="2"/>
      </rPr>
      <t>ul. Bolesława  Pobożnego 1</t>
    </r>
  </si>
  <si>
    <r>
      <rPr>
        <sz val="10"/>
        <rFont val="Arial"/>
        <family val="2"/>
      </rPr>
      <t>ul. Wyrzyska 10</t>
    </r>
  </si>
  <si>
    <r>
      <rPr>
        <sz val="10"/>
        <rFont val="Arial"/>
        <family val="2"/>
      </rPr>
      <t>ul. Wyrzyska 10A</t>
    </r>
  </si>
  <si>
    <r>
      <rPr>
        <sz val="10"/>
        <rFont val="Arial"/>
        <family val="2"/>
      </rPr>
      <t>ul. Klasztorna 4</t>
    </r>
  </si>
  <si>
    <r>
      <rPr>
        <sz val="10"/>
        <rFont val="Arial"/>
        <family val="2"/>
      </rPr>
      <t>ul. Wyrzyska</t>
    </r>
  </si>
  <si>
    <r>
      <rPr>
        <sz val="10"/>
        <rFont val="Arial"/>
        <family val="2"/>
      </rPr>
      <t>ul. Wyrzyska 9A</t>
    </r>
  </si>
  <si>
    <r>
      <rPr>
        <sz val="10"/>
        <rFont val="Arial"/>
        <family val="2"/>
      </rPr>
      <t>ul. Wyrzyska 9B</t>
    </r>
  </si>
  <si>
    <r>
      <rPr>
        <sz val="10"/>
        <rFont val="Arial"/>
        <family val="2"/>
      </rPr>
      <t>ul. Krzywa 22</t>
    </r>
  </si>
  <si>
    <r>
      <rPr>
        <sz val="10"/>
        <rFont val="Arial"/>
        <family val="2"/>
      </rPr>
      <t>ul. Dworcowa 8</t>
    </r>
  </si>
  <si>
    <r>
      <rPr>
        <sz val="10"/>
        <rFont val="Arial"/>
        <family val="2"/>
      </rPr>
      <t>ul. Wyrzyska 8</t>
    </r>
  </si>
  <si>
    <r>
      <rPr>
        <sz val="10"/>
        <rFont val="Arial"/>
        <family val="2"/>
      </rPr>
      <t>920/5</t>
    </r>
  </si>
  <si>
    <r>
      <rPr>
        <sz val="10"/>
        <rFont val="Arial"/>
        <family val="2"/>
      </rPr>
      <t>5 / 1</t>
    </r>
  </si>
  <si>
    <r>
      <rPr>
        <sz val="10"/>
        <rFont val="Arial"/>
        <family val="2"/>
      </rPr>
      <t>ul. Polna 12</t>
    </r>
  </si>
  <si>
    <r>
      <rPr>
        <sz val="10"/>
        <rFont val="Arial"/>
        <family val="2"/>
      </rPr>
      <t>ul. Emila Jurczyka 3</t>
    </r>
  </si>
  <si>
    <r>
      <rPr>
        <sz val="10"/>
        <rFont val="Arial"/>
        <family val="2"/>
      </rPr>
      <t>ul. Emila Jurczyka 2</t>
    </r>
  </si>
  <si>
    <r>
      <rPr>
        <sz val="10"/>
        <rFont val="Arial"/>
        <family val="2"/>
      </rPr>
      <t>1109/23</t>
    </r>
  </si>
  <si>
    <r>
      <rPr>
        <sz val="10"/>
        <rFont val="Arial"/>
        <family val="2"/>
      </rPr>
      <t>ul. Podgórna 3</t>
    </r>
  </si>
  <si>
    <r>
      <rPr>
        <sz val="10"/>
        <rFont val="Arial"/>
        <family val="2"/>
      </rPr>
      <t>980/2</t>
    </r>
  </si>
  <si>
    <r>
      <rPr>
        <sz val="10"/>
        <rFont val="Arial"/>
        <family val="2"/>
      </rPr>
      <t>ul. Gliniana 1</t>
    </r>
  </si>
  <si>
    <r>
      <rPr>
        <sz val="10"/>
        <rFont val="Arial"/>
        <family val="2"/>
      </rPr>
      <t>Laskownica</t>
    </r>
  </si>
  <si>
    <r>
      <rPr>
        <sz val="10"/>
        <rFont val="Arial"/>
        <family val="2"/>
      </rPr>
      <t>Laskownica 16A</t>
    </r>
  </si>
  <si>
    <r>
      <rPr>
        <sz val="10"/>
        <rFont val="Arial"/>
        <family val="2"/>
      </rPr>
      <t>Ludwikowo</t>
    </r>
  </si>
  <si>
    <r>
      <rPr>
        <sz val="10"/>
        <rFont val="Arial"/>
        <family val="2"/>
      </rPr>
      <t>Ludwikowo 30</t>
    </r>
  </si>
  <si>
    <r>
      <rPr>
        <sz val="10"/>
        <rFont val="Arial"/>
        <family val="2"/>
      </rPr>
      <t>194/4</t>
    </r>
  </si>
  <si>
    <r>
      <rPr>
        <sz val="10"/>
        <rFont val="Arial"/>
        <family val="2"/>
      </rPr>
      <t>Ludwikowo 44</t>
    </r>
  </si>
  <si>
    <r>
      <rPr>
        <sz val="10"/>
        <rFont val="Arial"/>
        <family val="2"/>
      </rPr>
      <t>348/2</t>
    </r>
  </si>
  <si>
    <r>
      <rPr>
        <sz val="10"/>
        <rFont val="Arial"/>
        <family val="2"/>
      </rPr>
      <t>Łankowice</t>
    </r>
  </si>
  <si>
    <r>
      <rPr>
        <sz val="10"/>
        <rFont val="Arial"/>
        <family val="2"/>
      </rPr>
      <t>16/5</t>
    </r>
  </si>
  <si>
    <r>
      <rPr>
        <sz val="10"/>
        <rFont val="Arial"/>
        <family val="2"/>
      </rPr>
      <t>19/1</t>
    </r>
  </si>
  <si>
    <r>
      <rPr>
        <sz val="10"/>
        <rFont val="Arial"/>
        <family val="2"/>
      </rPr>
      <t>Łankowice 14</t>
    </r>
  </si>
  <si>
    <r>
      <rPr>
        <sz val="10"/>
        <rFont val="Arial"/>
        <family val="2"/>
      </rPr>
      <t>14/5</t>
    </r>
  </si>
  <si>
    <r>
      <rPr>
        <sz val="10"/>
        <rFont val="Arial"/>
        <family val="2"/>
      </rPr>
      <t>Malice</t>
    </r>
  </si>
  <si>
    <r>
      <rPr>
        <sz val="10"/>
        <rFont val="Arial"/>
        <family val="2"/>
      </rPr>
      <t>43/1</t>
    </r>
  </si>
  <si>
    <r>
      <rPr>
        <sz val="10"/>
        <rFont val="Arial"/>
        <family val="2"/>
      </rPr>
      <t>67/9</t>
    </r>
  </si>
  <si>
    <r>
      <rPr>
        <sz val="10"/>
        <rFont val="Arial"/>
        <family val="2"/>
      </rPr>
      <t>Malice 29</t>
    </r>
  </si>
  <si>
    <r>
      <rPr>
        <sz val="10"/>
        <rFont val="Arial"/>
        <family val="2"/>
      </rPr>
      <t>72, 76</t>
    </r>
  </si>
  <si>
    <r>
      <rPr>
        <sz val="10"/>
        <rFont val="Arial"/>
        <family val="2"/>
      </rPr>
      <t>Malice 21</t>
    </r>
  </si>
  <si>
    <r>
      <rPr>
        <sz val="10"/>
        <rFont val="Arial"/>
        <family val="2"/>
      </rPr>
      <t>18/3</t>
    </r>
  </si>
  <si>
    <r>
      <rPr>
        <sz val="10"/>
        <rFont val="Arial"/>
        <family val="2"/>
      </rPr>
      <t>Malice 8</t>
    </r>
  </si>
  <si>
    <r>
      <rPr>
        <sz val="10"/>
        <rFont val="Arial"/>
        <family val="2"/>
      </rPr>
      <t>Miastowice</t>
    </r>
  </si>
  <si>
    <r>
      <rPr>
        <sz val="10"/>
        <rFont val="Arial"/>
        <family val="2"/>
      </rPr>
      <t>20/1</t>
    </r>
  </si>
  <si>
    <r>
      <rPr>
        <sz val="10"/>
        <rFont val="Arial"/>
        <family val="2"/>
      </rPr>
      <t>Miastowice 7</t>
    </r>
  </si>
  <si>
    <r>
      <rPr>
        <sz val="10"/>
        <rFont val="Arial"/>
        <family val="2"/>
      </rPr>
      <t>102/6</t>
    </r>
  </si>
  <si>
    <r>
      <rPr>
        <sz val="10"/>
        <rFont val="Arial"/>
        <family val="2"/>
      </rPr>
      <t>Miastowice 26</t>
    </r>
  </si>
  <si>
    <r>
      <rPr>
        <sz val="10"/>
        <rFont val="Arial"/>
        <family val="2"/>
      </rPr>
      <t>Mieczkowo</t>
    </r>
  </si>
  <si>
    <r>
      <rPr>
        <sz val="10"/>
        <rFont val="Arial"/>
        <family val="2"/>
      </rPr>
      <t>308/1</t>
    </r>
  </si>
  <si>
    <r>
      <rPr>
        <sz val="10"/>
        <rFont val="Arial"/>
        <family val="2"/>
      </rPr>
      <t>Mieczkowo 28</t>
    </r>
  </si>
  <si>
    <r>
      <rPr>
        <sz val="10"/>
        <rFont val="Arial"/>
        <family val="2"/>
      </rPr>
      <t>26/1</t>
    </r>
  </si>
  <si>
    <r>
      <rPr>
        <sz val="10"/>
        <rFont val="Arial"/>
        <family val="2"/>
      </rPr>
      <t>Mieczkowo 27</t>
    </r>
  </si>
  <si>
    <r>
      <rPr>
        <sz val="10"/>
        <rFont val="Arial"/>
        <family val="2"/>
      </rPr>
      <t>Nowa Wieś Notecka</t>
    </r>
  </si>
  <si>
    <r>
      <rPr>
        <sz val="10"/>
        <rFont val="Arial"/>
        <family val="2"/>
      </rPr>
      <t>Palmierowo</t>
    </r>
  </si>
  <si>
    <r>
      <rPr>
        <sz val="10"/>
        <rFont val="Arial"/>
        <family val="2"/>
      </rPr>
      <t>30/3</t>
    </r>
  </si>
  <si>
    <r>
      <rPr>
        <sz val="10"/>
        <rFont val="Arial"/>
        <family val="2"/>
      </rPr>
      <t>Palmierowo 7A</t>
    </r>
  </si>
  <si>
    <r>
      <rPr>
        <sz val="10"/>
        <rFont val="Arial"/>
        <family val="2"/>
      </rPr>
      <t>53/2</t>
    </r>
  </si>
  <si>
    <r>
      <rPr>
        <sz val="10"/>
        <rFont val="Arial"/>
        <family val="2"/>
      </rPr>
      <t>Palmierowo 6</t>
    </r>
  </si>
  <si>
    <r>
      <rPr>
        <sz val="10"/>
        <rFont val="Arial"/>
        <family val="2"/>
      </rPr>
      <t>Piotrowo</t>
    </r>
  </si>
  <si>
    <r>
      <rPr>
        <sz val="10"/>
        <rFont val="Arial"/>
        <family val="2"/>
      </rPr>
      <t>324/9</t>
    </r>
  </si>
  <si>
    <r>
      <rPr>
        <sz val="10"/>
        <rFont val="Arial"/>
        <family val="2"/>
      </rPr>
      <t>324/10</t>
    </r>
  </si>
  <si>
    <r>
      <rPr>
        <sz val="10"/>
        <rFont val="Arial"/>
        <family val="2"/>
      </rPr>
      <t>471/2</t>
    </r>
  </si>
  <si>
    <r>
      <rPr>
        <sz val="10"/>
        <rFont val="Arial"/>
        <family val="2"/>
      </rPr>
      <t>Piotrowo 28f</t>
    </r>
  </si>
  <si>
    <r>
      <rPr>
        <sz val="10"/>
        <rFont val="Arial"/>
        <family val="2"/>
      </rPr>
      <t>Piotrowo 36</t>
    </r>
  </si>
  <si>
    <r>
      <rPr>
        <sz val="10"/>
        <rFont val="Arial"/>
        <family val="2"/>
      </rPr>
      <t>324/5</t>
    </r>
  </si>
  <si>
    <r>
      <rPr>
        <sz val="10"/>
        <rFont val="Arial"/>
        <family val="2"/>
      </rPr>
      <t>Kowalewko 31A</t>
    </r>
  </si>
  <si>
    <r>
      <rPr>
        <sz val="10"/>
        <rFont val="Arial"/>
        <family val="2"/>
      </rPr>
      <t>305/5</t>
    </r>
  </si>
  <si>
    <r>
      <rPr>
        <sz val="10"/>
        <rFont val="Arial"/>
        <family val="2"/>
      </rPr>
      <t>Piotrowo 19A</t>
    </r>
  </si>
  <si>
    <r>
      <rPr>
        <sz val="10"/>
        <rFont val="Arial"/>
        <family val="2"/>
      </rPr>
      <t>276/2</t>
    </r>
  </si>
  <si>
    <r>
      <rPr>
        <sz val="10"/>
        <rFont val="Arial"/>
        <family val="2"/>
      </rPr>
      <t>Rozpętek</t>
    </r>
  </si>
  <si>
    <r>
      <rPr>
        <sz val="10"/>
        <rFont val="Arial"/>
        <family val="2"/>
      </rPr>
      <t>14/9</t>
    </r>
  </si>
  <si>
    <r>
      <rPr>
        <sz val="10"/>
        <rFont val="Arial"/>
        <family val="2"/>
      </rPr>
      <t>Rozstrzębowo</t>
    </r>
  </si>
  <si>
    <r>
      <rPr>
        <sz val="10"/>
        <rFont val="Arial"/>
        <family val="2"/>
      </rPr>
      <t>75/7</t>
    </r>
  </si>
  <si>
    <r>
      <rPr>
        <sz val="10"/>
        <rFont val="Arial"/>
        <family val="2"/>
      </rPr>
      <t>3 / 0</t>
    </r>
  </si>
  <si>
    <r>
      <rPr>
        <sz val="10"/>
        <rFont val="Arial"/>
        <family val="2"/>
      </rPr>
      <t>Rozstrzębowo 14</t>
    </r>
  </si>
  <si>
    <r>
      <rPr>
        <sz val="10"/>
        <rFont val="Arial"/>
        <family val="2"/>
      </rPr>
      <t>97/6</t>
    </r>
  </si>
  <si>
    <r>
      <rPr>
        <sz val="10"/>
        <rFont val="Arial"/>
        <family val="2"/>
      </rPr>
      <t>Rozstrzębowo 10</t>
    </r>
  </si>
  <si>
    <r>
      <rPr>
        <sz val="10"/>
        <rFont val="Arial"/>
        <family val="2"/>
      </rPr>
      <t>135/2</t>
    </r>
  </si>
  <si>
    <r>
      <rPr>
        <sz val="10"/>
        <rFont val="Arial"/>
        <family val="2"/>
      </rPr>
      <t>Rozstrzębowo 2</t>
    </r>
  </si>
  <si>
    <r>
      <rPr>
        <sz val="10"/>
        <rFont val="Arial"/>
        <family val="2"/>
      </rPr>
      <t>79/4, 136/4</t>
    </r>
  </si>
  <si>
    <r>
      <rPr>
        <sz val="10"/>
        <rFont val="Arial"/>
        <family val="2"/>
      </rPr>
      <t>80/3</t>
    </r>
  </si>
  <si>
    <r>
      <rPr>
        <sz val="10"/>
        <rFont val="Arial"/>
        <family val="2"/>
      </rPr>
      <t>Rozstrzębowo 11</t>
    </r>
  </si>
  <si>
    <r>
      <rPr>
        <sz val="10"/>
        <rFont val="Arial"/>
        <family val="2"/>
      </rPr>
      <t>Sierniki</t>
    </r>
  </si>
  <si>
    <r>
      <rPr>
        <sz val="10"/>
        <rFont val="Arial"/>
        <family val="2"/>
      </rPr>
      <t>16/2</t>
    </r>
  </si>
  <si>
    <r>
      <rPr>
        <sz val="10"/>
        <rFont val="Arial"/>
        <family val="2"/>
      </rPr>
      <t>Sipiory</t>
    </r>
  </si>
  <si>
    <r>
      <rPr>
        <sz val="10"/>
        <rFont val="Arial"/>
        <family val="2"/>
      </rPr>
      <t>195/1</t>
    </r>
  </si>
  <si>
    <r>
      <rPr>
        <sz val="10"/>
        <rFont val="Arial"/>
        <family val="2"/>
      </rPr>
      <t>ul. Czterdziestka 46A</t>
    </r>
  </si>
  <si>
    <r>
      <rPr>
        <sz val="10"/>
        <rFont val="Arial"/>
        <family val="2"/>
      </rPr>
      <t>85/1</t>
    </r>
  </si>
  <si>
    <r>
      <rPr>
        <sz val="10"/>
        <rFont val="Arial"/>
        <family val="2"/>
      </rPr>
      <t>ul. Czterdziestka 52</t>
    </r>
  </si>
  <si>
    <r>
      <rPr>
        <sz val="10"/>
        <rFont val="Arial"/>
        <family val="2"/>
      </rPr>
      <t>186/4</t>
    </r>
  </si>
  <si>
    <r>
      <rPr>
        <sz val="10"/>
        <rFont val="Arial"/>
        <family val="2"/>
      </rPr>
      <t>ul. Czterdziestka 45</t>
    </r>
  </si>
  <si>
    <r>
      <rPr>
        <sz val="10"/>
        <rFont val="Arial"/>
        <family val="2"/>
      </rPr>
      <t>Słupowa</t>
    </r>
  </si>
  <si>
    <r>
      <rPr>
        <sz val="10"/>
        <rFont val="Arial"/>
        <family val="2"/>
      </rPr>
      <t>130/9</t>
    </r>
  </si>
  <si>
    <r>
      <rPr>
        <sz val="10"/>
        <rFont val="Arial"/>
        <family val="2"/>
      </rPr>
      <t>25/6</t>
    </r>
  </si>
  <si>
    <r>
      <rPr>
        <sz val="10"/>
        <rFont val="Arial"/>
        <family val="2"/>
      </rPr>
      <t>Smogulecka Wieś</t>
    </r>
  </si>
  <si>
    <r>
      <rPr>
        <sz val="10"/>
        <rFont val="Arial"/>
        <family val="2"/>
      </rPr>
      <t>45/5</t>
    </r>
  </si>
  <si>
    <r>
      <rPr>
        <sz val="10"/>
        <rFont val="Arial"/>
        <family val="2"/>
      </rPr>
      <t>45/6</t>
    </r>
  </si>
  <si>
    <r>
      <rPr>
        <sz val="10"/>
        <rFont val="Arial"/>
        <family val="2"/>
      </rPr>
      <t>Studzienki</t>
    </r>
  </si>
  <si>
    <r>
      <rPr>
        <sz val="10"/>
        <rFont val="Arial"/>
        <family val="2"/>
      </rPr>
      <t>479/1</t>
    </r>
  </si>
  <si>
    <r>
      <rPr>
        <sz val="10"/>
        <rFont val="Arial"/>
        <family val="2"/>
      </rPr>
      <t>ul. Wisławica 17</t>
    </r>
  </si>
  <si>
    <r>
      <rPr>
        <sz val="10"/>
        <rFont val="Arial"/>
        <family val="2"/>
      </rPr>
      <t>590/7</t>
    </r>
  </si>
  <si>
    <r>
      <rPr>
        <sz val="10"/>
        <rFont val="Arial"/>
        <family val="2"/>
      </rPr>
      <t>Studzienki 16</t>
    </r>
  </si>
  <si>
    <r>
      <rPr>
        <sz val="10"/>
        <rFont val="Arial"/>
        <family val="2"/>
      </rPr>
      <t>Suchoręcz</t>
    </r>
  </si>
  <si>
    <r>
      <rPr>
        <sz val="10"/>
        <rFont val="Arial"/>
        <family val="2"/>
      </rPr>
      <t>178/2</t>
    </r>
  </si>
  <si>
    <r>
      <rPr>
        <sz val="10"/>
        <rFont val="Arial"/>
        <family val="2"/>
      </rPr>
      <t>179/4</t>
    </r>
  </si>
  <si>
    <r>
      <rPr>
        <sz val="10"/>
        <rFont val="Arial"/>
        <family val="2"/>
      </rPr>
      <t>178/7</t>
    </r>
  </si>
  <si>
    <r>
      <rPr>
        <sz val="10"/>
        <rFont val="Arial"/>
        <family val="2"/>
      </rPr>
      <t>179/5</t>
    </r>
  </si>
  <si>
    <r>
      <rPr>
        <sz val="10"/>
        <rFont val="Arial"/>
        <family val="2"/>
      </rPr>
      <t>Suchoręcz 9</t>
    </r>
  </si>
  <si>
    <r>
      <rPr>
        <sz val="10"/>
        <rFont val="Arial"/>
        <family val="2"/>
      </rPr>
      <t>Suchoręczek</t>
    </r>
  </si>
  <si>
    <r>
      <rPr>
        <sz val="10"/>
        <rFont val="Arial"/>
        <family val="2"/>
      </rPr>
      <t>Szczepice</t>
    </r>
  </si>
  <si>
    <r>
      <rPr>
        <sz val="10"/>
        <rFont val="Arial"/>
        <family val="2"/>
      </rPr>
      <t>279/5</t>
    </r>
  </si>
  <si>
    <r>
      <rPr>
        <sz val="10"/>
        <rFont val="Arial"/>
        <family val="2"/>
      </rPr>
      <t>Szczepice 33</t>
    </r>
  </si>
  <si>
    <r>
      <rPr>
        <sz val="10"/>
        <rFont val="Arial"/>
        <family val="2"/>
      </rPr>
      <t>279/39</t>
    </r>
  </si>
  <si>
    <r>
      <rPr>
        <sz val="10"/>
        <rFont val="Arial"/>
        <family val="2"/>
      </rPr>
      <t>Szczepice 32</t>
    </r>
  </si>
  <si>
    <r>
      <rPr>
        <sz val="10"/>
        <rFont val="Arial"/>
        <family val="2"/>
      </rPr>
      <t>279/40</t>
    </r>
  </si>
  <si>
    <r>
      <rPr>
        <sz val="10"/>
        <rFont val="Arial"/>
        <family val="2"/>
      </rPr>
      <t>279/33</t>
    </r>
  </si>
  <si>
    <r>
      <rPr>
        <sz val="10"/>
        <rFont val="Arial"/>
        <family val="2"/>
      </rPr>
      <t>Tupadły</t>
    </r>
  </si>
  <si>
    <r>
      <rPr>
        <sz val="10"/>
        <rFont val="Arial"/>
        <family val="2"/>
      </rPr>
      <t>14/49</t>
    </r>
  </si>
  <si>
    <r>
      <rPr>
        <sz val="10"/>
        <rFont val="Arial"/>
        <family val="2"/>
      </rPr>
      <t>Tupadły 8b</t>
    </r>
  </si>
  <si>
    <r>
      <rPr>
        <sz val="10"/>
        <rFont val="Arial"/>
        <family val="2"/>
      </rPr>
      <t>Turzyn</t>
    </r>
  </si>
  <si>
    <r>
      <rPr>
        <sz val="10"/>
        <rFont val="Arial"/>
        <family val="2"/>
      </rPr>
      <t>177/2</t>
    </r>
  </si>
  <si>
    <r>
      <rPr>
        <sz val="10"/>
        <rFont val="Arial"/>
        <family val="2"/>
      </rPr>
      <t>141/4</t>
    </r>
  </si>
  <si>
    <r>
      <rPr>
        <sz val="10"/>
        <rFont val="Arial"/>
        <family val="2"/>
      </rPr>
      <t>211/1</t>
    </r>
  </si>
  <si>
    <r>
      <rPr>
        <sz val="10"/>
        <rFont val="Arial"/>
        <family val="2"/>
      </rPr>
      <t>Żarczyn</t>
    </r>
  </si>
  <si>
    <r>
      <rPr>
        <sz val="10"/>
        <rFont val="Arial"/>
        <family val="2"/>
      </rPr>
      <t>59/3</t>
    </r>
  </si>
  <si>
    <r>
      <rPr>
        <sz val="10"/>
        <rFont val="Arial"/>
        <family val="2"/>
      </rPr>
      <t>Żarczyn 14</t>
    </r>
  </si>
  <si>
    <r>
      <rPr>
        <sz val="10"/>
        <rFont val="Arial"/>
        <family val="2"/>
      </rPr>
      <t>181/2</t>
    </r>
  </si>
  <si>
    <r>
      <rPr>
        <sz val="10"/>
        <rFont val="Arial"/>
        <family val="2"/>
      </rPr>
      <t>Żarczyn 37</t>
    </r>
  </si>
  <si>
    <r>
      <rPr>
        <sz val="10"/>
        <rFont val="Arial"/>
        <family val="2"/>
      </rPr>
      <t>62/2</t>
    </r>
  </si>
  <si>
    <r>
      <rPr>
        <sz val="10"/>
        <rFont val="Arial"/>
        <family val="2"/>
      </rPr>
      <t>Żurawia</t>
    </r>
  </si>
  <si>
    <r>
      <rPr>
        <sz val="10"/>
        <rFont val="Arial"/>
        <family val="2"/>
      </rPr>
      <t>196/1</t>
    </r>
  </si>
  <si>
    <r>
      <rPr>
        <sz val="10"/>
        <rFont val="Arial"/>
        <family val="2"/>
      </rPr>
      <t>55/2</t>
    </r>
  </si>
  <si>
    <t>EWIDENCJA BUDYNKÓW ZLOKALIZOWANYCH NA NIERUCHOMOŚCIACH GRUNTOWYCH STANOWIĄCYCH WSPÓŁWŁASNOŚĆ GMINY KCYNIA</t>
  </si>
  <si>
    <r>
      <rPr>
        <b/>
        <i/>
        <sz val="8"/>
        <rFont val="Arial"/>
        <family val="2"/>
      </rPr>
      <t>Typ</t>
    </r>
  </si>
  <si>
    <r>
      <rPr>
        <b/>
        <i/>
        <sz val="8"/>
        <rFont val="Arial"/>
        <family val="2"/>
      </rPr>
      <t>Rodzaj prawa</t>
    </r>
  </si>
  <si>
    <r>
      <rPr>
        <b/>
        <i/>
        <sz val="8"/>
        <rFont val="Arial"/>
        <family val="2"/>
      </rPr>
      <t>Udział</t>
    </r>
  </si>
  <si>
    <r>
      <rPr>
        <b/>
        <i/>
        <sz val="8"/>
        <rFont val="Arial"/>
        <family val="2"/>
      </rPr>
      <t>Obręb</t>
    </r>
  </si>
  <si>
    <r>
      <rPr>
        <b/>
        <i/>
        <sz val="8"/>
        <rFont val="Arial"/>
        <family val="2"/>
      </rPr>
      <t>Numer</t>
    </r>
  </si>
  <si>
    <r>
      <rPr>
        <b/>
        <i/>
        <sz val="8"/>
        <rFont val="Arial"/>
        <family val="2"/>
      </rPr>
      <t>Działka</t>
    </r>
  </si>
  <si>
    <r>
      <rPr>
        <b/>
        <i/>
        <sz val="8"/>
        <rFont val="Arial"/>
        <family val="2"/>
      </rPr>
      <t>Rodzaj wg KŚT</t>
    </r>
  </si>
  <si>
    <r>
      <rPr>
        <b/>
        <i/>
        <sz val="8"/>
        <rFont val="Arial"/>
        <family val="2"/>
      </rPr>
      <t>Kondygn nad. / pod.</t>
    </r>
  </si>
  <si>
    <r>
      <rPr>
        <b/>
        <i/>
        <sz val="8"/>
        <rFont val="Arial"/>
        <family val="2"/>
      </rPr>
      <t>Pow. zab. [m</t>
    </r>
    <r>
      <rPr>
        <b/>
        <i/>
        <vertAlign val="superscript"/>
        <sz val="5"/>
        <rFont val="Arial"/>
        <family val="2"/>
      </rPr>
      <t>2</t>
    </r>
    <r>
      <rPr>
        <b/>
        <i/>
        <sz val="8"/>
        <rFont val="Arial"/>
        <family val="2"/>
      </rPr>
      <t>]</t>
    </r>
  </si>
  <si>
    <r>
      <rPr>
        <b/>
        <i/>
        <sz val="8"/>
        <rFont val="Arial"/>
        <family val="2"/>
      </rPr>
      <t>Nr KW</t>
    </r>
  </si>
  <si>
    <r>
      <rPr>
        <b/>
        <i/>
        <sz val="8"/>
        <rFont val="Arial"/>
        <family val="2"/>
      </rPr>
      <t>Adres</t>
    </r>
  </si>
  <si>
    <r>
      <rPr>
        <b/>
        <i/>
        <sz val="8"/>
        <rFont val="Arial"/>
        <family val="2"/>
      </rPr>
      <t>Nr lokalu</t>
    </r>
  </si>
  <si>
    <r>
      <rPr>
        <b/>
        <i/>
        <sz val="8"/>
        <rFont val="Arial"/>
        <family val="2"/>
      </rPr>
      <t>Budynek</t>
    </r>
  </si>
  <si>
    <r>
      <rPr>
        <b/>
        <i/>
        <sz val="8"/>
        <rFont val="Arial"/>
        <family val="2"/>
      </rPr>
      <t>Funkcja</t>
    </r>
  </si>
  <si>
    <r>
      <rPr>
        <b/>
        <i/>
        <sz val="8"/>
        <rFont val="Arial"/>
        <family val="2"/>
      </rPr>
      <t>Pow. uż. [m</t>
    </r>
    <r>
      <rPr>
        <b/>
        <i/>
        <vertAlign val="superscript"/>
        <sz val="5"/>
        <rFont val="Arial"/>
        <family val="2"/>
      </rPr>
      <t>2</t>
    </r>
    <r>
      <rPr>
        <b/>
        <i/>
        <sz val="8"/>
        <rFont val="Arial"/>
        <family val="2"/>
      </rPr>
      <t>]</t>
    </r>
  </si>
  <si>
    <r>
      <rPr>
        <b/>
        <i/>
        <sz val="8"/>
        <rFont val="Arial"/>
        <family val="2"/>
      </rPr>
      <t>Pomieszczenia przynależne</t>
    </r>
  </si>
  <si>
    <t>RIIIb</t>
  </si>
  <si>
    <t>RIVa</t>
  </si>
  <si>
    <t xml:space="preserve">RIIIa </t>
  </si>
  <si>
    <t>RIIIa</t>
  </si>
  <si>
    <t xml:space="preserve">LsV </t>
  </si>
  <si>
    <t xml:space="preserve">ŁIII </t>
  </si>
  <si>
    <t>Rodzaj prawa</t>
  </si>
  <si>
    <t>Udział</t>
  </si>
  <si>
    <t>Obręb geodezyjny</t>
  </si>
  <si>
    <t>Numer działki</t>
  </si>
  <si>
    <t>Użytek lub klasa</t>
  </si>
  <si>
    <t>Nazwa</t>
  </si>
  <si>
    <t>własność</t>
  </si>
  <si>
    <t>1/1</t>
  </si>
  <si>
    <t>Bąk</t>
  </si>
  <si>
    <t>dr</t>
  </si>
  <si>
    <t>BY1U/00033341/7</t>
  </si>
  <si>
    <t>BY1U/00017915/4</t>
  </si>
  <si>
    <t>156/2</t>
  </si>
  <si>
    <t>BY1U/00030502/3</t>
  </si>
  <si>
    <t>163/2</t>
  </si>
  <si>
    <t>BY1U/00033654/4</t>
  </si>
  <si>
    <t>Chwaliszewo</t>
  </si>
  <si>
    <t>15/5</t>
  </si>
  <si>
    <t>BY1U/00033653/7</t>
  </si>
  <si>
    <t>BY1U/00017947/7</t>
  </si>
  <si>
    <t>30/3</t>
  </si>
  <si>
    <t>BY1U/00029064/0</t>
  </si>
  <si>
    <t>3/1</t>
  </si>
  <si>
    <t>5/1</t>
  </si>
  <si>
    <t>BY1U/00018329/6</t>
  </si>
  <si>
    <t>BY1U/00016223/9</t>
  </si>
  <si>
    <t>BY1U/00018326/5</t>
  </si>
  <si>
    <t>59/1</t>
  </si>
  <si>
    <t>BY1U/00018327/2</t>
  </si>
  <si>
    <t>59/2</t>
  </si>
  <si>
    <t>BY1U/00025513/5</t>
  </si>
  <si>
    <t>BY1U/00018328/9</t>
  </si>
  <si>
    <t>6/3</t>
  </si>
  <si>
    <t>BY1U/00027303/4</t>
  </si>
  <si>
    <t>9/2</t>
  </si>
  <si>
    <t>BY1U/00018063/3</t>
  </si>
  <si>
    <t>9/4</t>
  </si>
  <si>
    <t>BY1U/00033652/0</t>
  </si>
  <si>
    <t>Dębogóra</t>
  </si>
  <si>
    <t>111/4</t>
  </si>
  <si>
    <t>BY1U/00023192/4</t>
  </si>
  <si>
    <t>BY1U/00018015/2</t>
  </si>
  <si>
    <t>BY1U/00017652/2</t>
  </si>
  <si>
    <t>121/3</t>
  </si>
  <si>
    <t>121/4</t>
  </si>
  <si>
    <t>125/1</t>
  </si>
  <si>
    <t>13/2</t>
  </si>
  <si>
    <t>13/4</t>
  </si>
  <si>
    <t>13/5</t>
  </si>
  <si>
    <t>13/6</t>
  </si>
  <si>
    <t>136/6</t>
  </si>
  <si>
    <t>BY1U/00027302/7</t>
  </si>
  <si>
    <t>154/1</t>
  </si>
  <si>
    <t>163/1</t>
  </si>
  <si>
    <t>1/7</t>
  </si>
  <si>
    <t>33/1</t>
  </si>
  <si>
    <t>33/2</t>
  </si>
  <si>
    <t>BY1U/00017691/7</t>
  </si>
  <si>
    <t>39/3</t>
  </si>
  <si>
    <t>69/2</t>
  </si>
  <si>
    <r>
      <rPr>
        <sz val="8"/>
        <rFont val="Arial"/>
        <family val="2"/>
        <charset val="238"/>
      </rPr>
      <t>RV
Bi</t>
    </r>
  </si>
  <si>
    <t>76/8</t>
  </si>
  <si>
    <t>84/10</t>
  </si>
  <si>
    <t>Br-RIVb</t>
  </si>
  <si>
    <t>92/4</t>
  </si>
  <si>
    <t>Dobieszewo</t>
  </si>
  <si>
    <t>100/2</t>
  </si>
  <si>
    <t>BY1U/00018455/8</t>
  </si>
  <si>
    <t>100/3</t>
  </si>
  <si>
    <t>113/1</t>
  </si>
  <si>
    <t>117/9</t>
  </si>
  <si>
    <t>140/4</t>
  </si>
  <si>
    <t>141/3</t>
  </si>
  <si>
    <t>174/2</t>
  </si>
  <si>
    <t>200/2</t>
  </si>
  <si>
    <t>200/23</t>
  </si>
  <si>
    <t>BY1U/00022282/5</t>
  </si>
  <si>
    <t>200/31</t>
  </si>
  <si>
    <t>BY1U/00022290/4</t>
  </si>
  <si>
    <t>200/42</t>
  </si>
  <si>
    <t>BY1U/00022300/8</t>
  </si>
  <si>
    <t>200/47</t>
  </si>
  <si>
    <t>BY1U/00022305/3</t>
  </si>
  <si>
    <t>Dobieszewo 6</t>
  </si>
  <si>
    <t>200/51</t>
  </si>
  <si>
    <t>BY1U/00023314/6</t>
  </si>
  <si>
    <t>200/7</t>
  </si>
  <si>
    <t>BY1U/00022270/8</t>
  </si>
  <si>
    <t>202/2</t>
  </si>
  <si>
    <t>202/3</t>
  </si>
  <si>
    <t>229/6</t>
  </si>
  <si>
    <t>BY1U/00027301/0</t>
  </si>
  <si>
    <t>229/7</t>
  </si>
  <si>
    <t>231/2</t>
  </si>
  <si>
    <t>233/1</t>
  </si>
  <si>
    <t>240/1</t>
  </si>
  <si>
    <t>25/1</t>
  </si>
  <si>
    <t>38/1</t>
  </si>
  <si>
    <t>BY1U/00020281/4</t>
  </si>
  <si>
    <t>49/1</t>
  </si>
  <si>
    <t>51/1</t>
  </si>
  <si>
    <t>60/1</t>
  </si>
  <si>
    <t>72/19</t>
  </si>
  <si>
    <t>BY1U/00026519/4</t>
  </si>
  <si>
    <t>Dobieszewo 14 Dobieszewo 14a Dobieszewo 15</t>
  </si>
  <si>
    <t>72/21</t>
  </si>
  <si>
    <t>BY1U/00017586/8</t>
  </si>
  <si>
    <t>72/6</t>
  </si>
  <si>
    <t>BY1U/00013123/7</t>
  </si>
  <si>
    <t>Dobieszewo 10b</t>
  </si>
  <si>
    <t>96/1</t>
  </si>
  <si>
    <t>98/3</t>
  </si>
  <si>
    <t>BY1U/00037216/0</t>
  </si>
  <si>
    <t>Dobieszewo 22</t>
  </si>
  <si>
    <t>98/4</t>
  </si>
  <si>
    <t>BY1U/00026938/7</t>
  </si>
  <si>
    <t>Dziewierzewo</t>
  </si>
  <si>
    <t>BY1U/00017971/4</t>
  </si>
  <si>
    <t>147/2</t>
  </si>
  <si>
    <t>BY1U/00014829/3</t>
  </si>
  <si>
    <t>18/1</t>
  </si>
  <si>
    <t>18/2</t>
  </si>
  <si>
    <t>278/1</t>
  </si>
  <si>
    <t>BY1U/00018361/2</t>
  </si>
  <si>
    <t>współwłasność</t>
  </si>
  <si>
    <t>1417/6380</t>
  </si>
  <si>
    <t>278/2</t>
  </si>
  <si>
    <t>BY1U/00025346/3</t>
  </si>
  <si>
    <t>Dziewierzewo 28</t>
  </si>
  <si>
    <t>278/5</t>
  </si>
  <si>
    <t>279/1</t>
  </si>
  <si>
    <t>280/2</t>
  </si>
  <si>
    <t>280/3</t>
  </si>
  <si>
    <t>280/4</t>
  </si>
  <si>
    <t>281/2</t>
  </si>
  <si>
    <t>BY1U/00019482/3</t>
  </si>
  <si>
    <t>7303/12205</t>
  </si>
  <si>
    <t>282/1</t>
  </si>
  <si>
    <t>BY1U/00026972/7</t>
  </si>
  <si>
    <t>Dziewierzewo 35</t>
  </si>
  <si>
    <t>282/2</t>
  </si>
  <si>
    <t>BY1U/00019275/9</t>
  </si>
  <si>
    <t>Dziewierzewo 34</t>
  </si>
  <si>
    <t>BY1U/00013770/7</t>
  </si>
  <si>
    <t>BY1U/00034138/8</t>
  </si>
  <si>
    <t>393/2</t>
  </si>
  <si>
    <t>41/2</t>
  </si>
  <si>
    <t>BY1U/00033159/4</t>
  </si>
  <si>
    <t>Dziewierzewo 135</t>
  </si>
  <si>
    <t>499/1</t>
  </si>
  <si>
    <t>BY1U/00025479/4</t>
  </si>
  <si>
    <t>547/1</t>
  </si>
  <si>
    <t>Br-RIIIa</t>
  </si>
  <si>
    <t>BY1U/00015780/4</t>
  </si>
  <si>
    <t>Dziewierzewo 44</t>
  </si>
  <si>
    <t>549/1</t>
  </si>
  <si>
    <t>549/3</t>
  </si>
  <si>
    <t>BY1U/00019869/0</t>
  </si>
  <si>
    <t>549/5</t>
  </si>
  <si>
    <t>549/6</t>
  </si>
  <si>
    <t>549/7</t>
  </si>
  <si>
    <t>549/9</t>
  </si>
  <si>
    <t>BY1U/00020570/7</t>
  </si>
  <si>
    <t>BY1U/00016258/3</t>
  </si>
  <si>
    <t>6593/21004</t>
  </si>
  <si>
    <t>68/1</t>
  </si>
  <si>
    <t>BY1U/00033795/4</t>
  </si>
  <si>
    <t>Dziewierzewo 118a</t>
  </si>
  <si>
    <t>68/3</t>
  </si>
  <si>
    <t>68/4</t>
  </si>
  <si>
    <t>70/1</t>
  </si>
  <si>
    <t>Dziewierzewo 95a</t>
  </si>
  <si>
    <t>5082/18251</t>
  </si>
  <si>
    <t>BY1U/00029244/6</t>
  </si>
  <si>
    <t>Dziewierzewo 95</t>
  </si>
  <si>
    <t>7960/23158</t>
  </si>
  <si>
    <t>Elizewo</t>
  </si>
  <si>
    <t>10/1</t>
  </si>
  <si>
    <t>BY1U/00016245/9</t>
  </si>
  <si>
    <t>Elizewo 14</t>
  </si>
  <si>
    <t>10/3</t>
  </si>
  <si>
    <t>BY1U/00019698/0</t>
  </si>
  <si>
    <t>BY1U/00017945/3</t>
  </si>
  <si>
    <t>19/1</t>
  </si>
  <si>
    <t>BY1U/00034972/6</t>
  </si>
  <si>
    <t>20/1</t>
  </si>
  <si>
    <t>31/1</t>
  </si>
  <si>
    <t>31/2</t>
  </si>
  <si>
    <t>31/3</t>
  </si>
  <si>
    <t>32/1</t>
  </si>
  <si>
    <t>BY1U/00022262/9</t>
  </si>
  <si>
    <t>34/1</t>
  </si>
  <si>
    <t>BY1U/00030501/6</t>
  </si>
  <si>
    <t>56/1</t>
  </si>
  <si>
    <t>16012/35650</t>
  </si>
  <si>
    <t>Głogowiniec</t>
  </si>
  <si>
    <t>13/16</t>
  </si>
  <si>
    <t>BY1U/00028795/6</t>
  </si>
  <si>
    <t>Głogowiniec 13</t>
  </si>
  <si>
    <t>BY1U/00017943/9</t>
  </si>
  <si>
    <t>13/18</t>
  </si>
  <si>
    <t>BY1U/00017889/2</t>
  </si>
  <si>
    <t>16/1</t>
  </si>
  <si>
    <t>16/2</t>
  </si>
  <si>
    <t>17/13</t>
  </si>
  <si>
    <t>48/1</t>
  </si>
  <si>
    <t>BY1U/00034169/4</t>
  </si>
  <si>
    <t>62/2</t>
  </si>
  <si>
    <t>BY1U/00025168/1</t>
  </si>
  <si>
    <t>62/3</t>
  </si>
  <si>
    <t>BY1U/00030740/3</t>
  </si>
  <si>
    <t>Głogowiniec 14</t>
  </si>
  <si>
    <t>BY1U/00027679/0</t>
  </si>
  <si>
    <t>Głogowiniec 16</t>
  </si>
  <si>
    <t>78/1</t>
  </si>
  <si>
    <t>78/2</t>
  </si>
  <si>
    <t>9/1</t>
  </si>
  <si>
    <t>Górki Dąbskie</t>
  </si>
  <si>
    <t>BY1U/00017944/6</t>
  </si>
  <si>
    <t>38/2</t>
  </si>
  <si>
    <t>40/27</t>
  </si>
  <si>
    <t>BY1U/00028935/0</t>
  </si>
  <si>
    <t>40/6</t>
  </si>
  <si>
    <t>RV</t>
  </si>
  <si>
    <t>BY1U/00031274/2</t>
  </si>
  <si>
    <t>43/2</t>
  </si>
  <si>
    <t>RV B</t>
  </si>
  <si>
    <t>8/1</t>
  </si>
  <si>
    <t>8/2</t>
  </si>
  <si>
    <t>Górki Zagajne</t>
  </si>
  <si>
    <t>BY1U/00031972/5</t>
  </si>
  <si>
    <t>100/1</t>
  </si>
  <si>
    <t>BY1U/00018789/8</t>
  </si>
  <si>
    <t>369/864</t>
  </si>
  <si>
    <t>BY1U/00023944/1</t>
  </si>
  <si>
    <t>Górki Zagajne 33</t>
  </si>
  <si>
    <t>100/4</t>
  </si>
  <si>
    <t>RII</t>
  </si>
  <si>
    <t>100/5</t>
  </si>
  <si>
    <t>BY1U/00019671/5</t>
  </si>
  <si>
    <t>BY1U/00018480/2</t>
  </si>
  <si>
    <t>123/1</t>
  </si>
  <si>
    <t>132/1</t>
  </si>
  <si>
    <t>138/1</t>
  </si>
  <si>
    <t>150/1</t>
  </si>
  <si>
    <t>254/1</t>
  </si>
  <si>
    <t>257/1</t>
  </si>
  <si>
    <t>ŁIV</t>
  </si>
  <si>
    <t>BY1U/00019672/2</t>
  </si>
  <si>
    <t>Górki Zagajne 33a</t>
  </si>
  <si>
    <t>BY1U/00019673/9</t>
  </si>
  <si>
    <t>40/2</t>
  </si>
  <si>
    <t>BY1U/00028895/7</t>
  </si>
  <si>
    <t>RII RIIIa</t>
  </si>
  <si>
    <t>BY1U/00016246/6</t>
  </si>
  <si>
    <t>Grocholin</t>
  </si>
  <si>
    <t>BY1U/00028630/2</t>
  </si>
  <si>
    <t>BY1U/00017960/4</t>
  </si>
  <si>
    <t>BY1U/00034320/1</t>
  </si>
  <si>
    <t>128/1</t>
  </si>
  <si>
    <t>BY1U/00034001/9</t>
  </si>
  <si>
    <t>164/2</t>
  </si>
  <si>
    <t>BY1U/00016222/2</t>
  </si>
  <si>
    <t>Grocholin 30a</t>
  </si>
  <si>
    <t>164/3</t>
  </si>
  <si>
    <t>BY1U/00025302/3</t>
  </si>
  <si>
    <t>Grocholin 30b</t>
  </si>
  <si>
    <t>184/1</t>
  </si>
  <si>
    <t>184/2</t>
  </si>
  <si>
    <t>211/2</t>
  </si>
  <si>
    <t>BY1U/00017581/3</t>
  </si>
  <si>
    <t>239/1</t>
  </si>
  <si>
    <t>263/1</t>
  </si>
  <si>
    <t>4/2</t>
  </si>
  <si>
    <t>BY1U/00019477/5</t>
  </si>
  <si>
    <t>53/11</t>
  </si>
  <si>
    <t>53/15</t>
  </si>
  <si>
    <t>BY1U/00020863/8</t>
  </si>
  <si>
    <t>73/2</t>
  </si>
  <si>
    <t>84/7</t>
  </si>
  <si>
    <t>BY1U/00024501/1</t>
  </si>
  <si>
    <t>Gromadno</t>
  </si>
  <si>
    <t>BY1U/00018365/0</t>
  </si>
  <si>
    <t>BY1U/00017179/2</t>
  </si>
  <si>
    <t>BY1U/00006242/5</t>
  </si>
  <si>
    <t>1/4</t>
  </si>
  <si>
    <t>BY1U/00008276/6</t>
  </si>
  <si>
    <t>153/1</t>
  </si>
  <si>
    <t>23/2</t>
  </si>
  <si>
    <t>24/2</t>
  </si>
  <si>
    <t>39/1</t>
  </si>
  <si>
    <t>RVI</t>
  </si>
  <si>
    <t>BY1U/00017658/4</t>
  </si>
  <si>
    <t>BY1U/00023663/7</t>
  </si>
  <si>
    <t>Iwno</t>
  </si>
  <si>
    <t>BY1U/00018567/6</t>
  </si>
  <si>
    <t>164/1</t>
  </si>
  <si>
    <t>176/6</t>
  </si>
  <si>
    <t>LsV</t>
  </si>
  <si>
    <t>BY1U/00016645/3</t>
  </si>
  <si>
    <t>176/7</t>
  </si>
  <si>
    <t>184/3</t>
  </si>
  <si>
    <t>184/4</t>
  </si>
  <si>
    <t>185/10</t>
  </si>
  <si>
    <t>BY1U/00034122/3</t>
  </si>
  <si>
    <t>185/5</t>
  </si>
  <si>
    <t>191/1</t>
  </si>
  <si>
    <t>191/2</t>
  </si>
  <si>
    <t>198/1</t>
  </si>
  <si>
    <t>205/2</t>
  </si>
  <si>
    <t>BY1U/00027306/5</t>
  </si>
  <si>
    <t>216/14</t>
  </si>
  <si>
    <t>228/1</t>
  </si>
  <si>
    <t>228/2</t>
  </si>
  <si>
    <t>Iwno 44A</t>
  </si>
  <si>
    <t>36/1</t>
  </si>
  <si>
    <t>36/2</t>
  </si>
  <si>
    <t>BY1U/00016718/6</t>
  </si>
  <si>
    <t>58/1</t>
  </si>
  <si>
    <t>58/2</t>
  </si>
  <si>
    <t>65/2</t>
  </si>
  <si>
    <t>BY1U/00018393/5</t>
  </si>
  <si>
    <t>BY1U/00025483/5</t>
  </si>
  <si>
    <t>93/1</t>
  </si>
  <si>
    <t>93/13</t>
  </si>
  <si>
    <t>Józefkowo</t>
  </si>
  <si>
    <t>BY1U/00018004/2</t>
  </si>
  <si>
    <t>BY1U/00017903/7</t>
  </si>
  <si>
    <t>58/298</t>
  </si>
  <si>
    <t>BY1U/00016247/3</t>
  </si>
  <si>
    <t>Józefkowo 20</t>
  </si>
  <si>
    <t>BY1U/00017877/5</t>
  </si>
  <si>
    <t>BY1U/00038716/2</t>
  </si>
  <si>
    <t>308/1</t>
  </si>
  <si>
    <t>308/3</t>
  </si>
  <si>
    <t>BY1U/00017902/0</t>
  </si>
  <si>
    <t>406/1</t>
  </si>
  <si>
    <t>406/2</t>
  </si>
  <si>
    <t>BY1U/00017905/1</t>
  </si>
  <si>
    <t>BY1U/00017904/4</t>
  </si>
  <si>
    <t>Karmelita</t>
  </si>
  <si>
    <t>BY1U/00018405/3</t>
  </si>
  <si>
    <t>189/2</t>
  </si>
  <si>
    <t>4103/26373</t>
  </si>
  <si>
    <t>204/4</t>
  </si>
  <si>
    <t>BY1U/00033865/6</t>
  </si>
  <si>
    <t>29937/40176</t>
  </si>
  <si>
    <t>204/5</t>
  </si>
  <si>
    <t>BY1U/00029595/1</t>
  </si>
  <si>
    <t>BY1U/00018154/8</t>
  </si>
  <si>
    <t>BY1U/00004365/9</t>
  </si>
  <si>
    <t>BY1U/00012604/6</t>
  </si>
  <si>
    <t>247/2</t>
  </si>
  <si>
    <t>415/1</t>
  </si>
  <si>
    <t>423/11</t>
  </si>
  <si>
    <t>423/14</t>
  </si>
  <si>
    <t>BY1U/00005429/3</t>
  </si>
  <si>
    <t>423/26</t>
  </si>
  <si>
    <t>59/753</t>
  </si>
  <si>
    <t>423/30</t>
  </si>
  <si>
    <t>BY1U/00024507/3</t>
  </si>
  <si>
    <t>Stalówka 3A</t>
  </si>
  <si>
    <t>423/31</t>
  </si>
  <si>
    <t>423/32</t>
  </si>
  <si>
    <t>423/37</t>
  </si>
  <si>
    <t>BY1U/00024623/2</t>
  </si>
  <si>
    <t>24154/36669</t>
  </si>
  <si>
    <t>423/38</t>
  </si>
  <si>
    <t>BY1U/00034859/8</t>
  </si>
  <si>
    <t>Karmelita 9</t>
  </si>
  <si>
    <t>423/39</t>
  </si>
  <si>
    <t>BY1U/00017538/7</t>
  </si>
  <si>
    <t>Karmelita 11</t>
  </si>
  <si>
    <t>423/40</t>
  </si>
  <si>
    <t>423/41</t>
  </si>
  <si>
    <t>423/42</t>
  </si>
  <si>
    <t>423/43</t>
  </si>
  <si>
    <t>423/44</t>
  </si>
  <si>
    <t>423/45</t>
  </si>
  <si>
    <t>423/51</t>
  </si>
  <si>
    <t>423/53</t>
  </si>
  <si>
    <t>423/55</t>
  </si>
  <si>
    <t>455/2</t>
  </si>
  <si>
    <t>461/1</t>
  </si>
  <si>
    <t>BY1U/00024301/9</t>
  </si>
  <si>
    <t>Karmelita 3</t>
  </si>
  <si>
    <t>461/2</t>
  </si>
  <si>
    <t>Karmelita 2</t>
  </si>
  <si>
    <t>Kazimierzewo</t>
  </si>
  <si>
    <t>BY1U/00018307/6</t>
  </si>
  <si>
    <t>113/2</t>
  </si>
  <si>
    <t>115/1</t>
  </si>
  <si>
    <t>BY1U/00009507/2</t>
  </si>
  <si>
    <t>116/1</t>
  </si>
  <si>
    <t>BY1U/00008369/5</t>
  </si>
  <si>
    <t>117/4</t>
  </si>
  <si>
    <t>BY1U/00032242/6</t>
  </si>
  <si>
    <t>117/6</t>
  </si>
  <si>
    <t>BY1U/00011678/8</t>
  </si>
  <si>
    <t>118/2</t>
  </si>
  <si>
    <t>BY1U/00011006/7</t>
  </si>
  <si>
    <t>119/1</t>
  </si>
  <si>
    <t>120/1</t>
  </si>
  <si>
    <t>BY1U/00011676/4</t>
  </si>
  <si>
    <t>12/1</t>
  </si>
  <si>
    <t>121/1</t>
  </si>
  <si>
    <t>BY1U/00000474/8</t>
  </si>
  <si>
    <t>BY1U/00018566/9</t>
  </si>
  <si>
    <t>22/1</t>
  </si>
  <si>
    <t>22/2</t>
  </si>
  <si>
    <t>35/3</t>
  </si>
  <si>
    <t>35/4</t>
  </si>
  <si>
    <t>35/5</t>
  </si>
  <si>
    <t>35/9</t>
  </si>
  <si>
    <t>45/1</t>
  </si>
  <si>
    <t>64/1</t>
  </si>
  <si>
    <t>BY1U/00018786/7</t>
  </si>
  <si>
    <t>Kazimierzewo 5</t>
  </si>
  <si>
    <t>64/2</t>
  </si>
  <si>
    <t>BY1U/00019478/2</t>
  </si>
  <si>
    <t>77/2</t>
  </si>
  <si>
    <t>90/4</t>
  </si>
  <si>
    <t>BY1U/00032343/4</t>
  </si>
  <si>
    <t>90/6</t>
  </si>
  <si>
    <t>BY1U/00023599/7</t>
  </si>
  <si>
    <t>91/2</t>
  </si>
  <si>
    <t>BY1U/00012786/5</t>
  </si>
  <si>
    <t>93/2</t>
  </si>
  <si>
    <t>BY1U/00012091/6</t>
  </si>
  <si>
    <t>94/10</t>
  </si>
  <si>
    <t>BY1U/00012785/8</t>
  </si>
  <si>
    <t>Kcynia</t>
  </si>
  <si>
    <t>1005/14</t>
  </si>
  <si>
    <t>BY1U/00025511/1</t>
  </si>
  <si>
    <t>ul. Sądowa</t>
  </si>
  <si>
    <t>1005/15</t>
  </si>
  <si>
    <t>BY1U/00017690/0</t>
  </si>
  <si>
    <t>ul. Karola Libelta 1</t>
  </si>
  <si>
    <t>54/339</t>
  </si>
  <si>
    <t>1007/1</t>
  </si>
  <si>
    <t>BY1U/00015642/5</t>
  </si>
  <si>
    <t>ul. Rynek 6</t>
  </si>
  <si>
    <t>1007/4</t>
  </si>
  <si>
    <t>BY1U/00016106/3</t>
  </si>
  <si>
    <t>1011/1</t>
  </si>
  <si>
    <t>BY1U/00022123/3</t>
  </si>
  <si>
    <t>ul. Karola Libelta</t>
  </si>
  <si>
    <t>1012/5</t>
  </si>
  <si>
    <t>ul. Rynek</t>
  </si>
  <si>
    <t>2103/89767</t>
  </si>
  <si>
    <t>1012/7</t>
  </si>
  <si>
    <t>BY1U/00032080/2</t>
  </si>
  <si>
    <t>ul. Rynek 9</t>
  </si>
  <si>
    <t>1013/3</t>
  </si>
  <si>
    <t>BY1U/00021934/4</t>
  </si>
  <si>
    <t>1014/1</t>
  </si>
  <si>
    <t>BY1U/00007366/7</t>
  </si>
  <si>
    <t>1014/3</t>
  </si>
  <si>
    <t>BY1U/00018043/7</t>
  </si>
  <si>
    <t>ul. Rynek 11</t>
  </si>
  <si>
    <t>43228/55101</t>
  </si>
  <si>
    <t>1014/4</t>
  </si>
  <si>
    <t>BY1U/00016676/9</t>
  </si>
  <si>
    <t>ul. Rynek 11,11A,11B</t>
  </si>
  <si>
    <t>BY1U/00030937/1</t>
  </si>
  <si>
    <t>ul. Kasztanowa</t>
  </si>
  <si>
    <t>1023/3</t>
  </si>
  <si>
    <t>BY1U/00017864/1</t>
  </si>
  <si>
    <t>1029/2</t>
  </si>
  <si>
    <t>ul. Strażacka</t>
  </si>
  <si>
    <t>1035/2</t>
  </si>
  <si>
    <t>BY1U/00030936/4</t>
  </si>
  <si>
    <t>BY1U/00015643/2</t>
  </si>
  <si>
    <t>ul. Parkowa</t>
  </si>
  <si>
    <t>BY1U/00025029/5</t>
  </si>
  <si>
    <t>BY1U/00018182/3</t>
  </si>
  <si>
    <t>ul. Karola Libelta 11</t>
  </si>
  <si>
    <t>1041/2</t>
  </si>
  <si>
    <t>BY1U/00018183/0</t>
  </si>
  <si>
    <t>BY1U/00016102/5</t>
  </si>
  <si>
    <t>BY1U/00018458/9</t>
  </si>
  <si>
    <t>ul. Zielona</t>
  </si>
  <si>
    <t>1065/2</t>
  </si>
  <si>
    <t>BY1U/00015647/0</t>
  </si>
  <si>
    <t>1065/3</t>
  </si>
  <si>
    <t>BY1U/00016650/1</t>
  </si>
  <si>
    <t>BY1U/00033371/6</t>
  </si>
  <si>
    <t>1073/11</t>
  </si>
  <si>
    <t>BY1U/00007625/1</t>
  </si>
  <si>
    <t>1073/12</t>
  </si>
  <si>
    <t>BY1U/00026364/2</t>
  </si>
  <si>
    <t>ul. Karola Libelta 27</t>
  </si>
  <si>
    <t>1073/13</t>
  </si>
  <si>
    <t>BY1U/00007626/8</t>
  </si>
  <si>
    <t>1073/14</t>
  </si>
  <si>
    <t>1073/5</t>
  </si>
  <si>
    <t>BY1U/00017735/8</t>
  </si>
  <si>
    <t>ul. Karola Libelta 28</t>
  </si>
  <si>
    <t>1073/7</t>
  </si>
  <si>
    <t>1075/4</t>
  </si>
  <si>
    <t>1076/1</t>
  </si>
  <si>
    <t>1094/2</t>
  </si>
  <si>
    <t>1098/2</t>
  </si>
  <si>
    <t>BY1U/00016019/6</t>
  </si>
  <si>
    <t>1103/1</t>
  </si>
  <si>
    <t>ul. Nowa</t>
  </si>
  <si>
    <t>1103/2</t>
  </si>
  <si>
    <t>1109/1</t>
  </si>
  <si>
    <t>BY1U/00018180/9</t>
  </si>
  <si>
    <t>1109/14</t>
  </si>
  <si>
    <t>BY1U/00016219/8</t>
  </si>
  <si>
    <t>ul. Pałucka</t>
  </si>
  <si>
    <t>1109/15</t>
  </si>
  <si>
    <t>BY1U/00013174/9</t>
  </si>
  <si>
    <t>1109/19</t>
  </si>
  <si>
    <t>ul. Gliniana</t>
  </si>
  <si>
    <t>1109/20</t>
  </si>
  <si>
    <t>1109/21</t>
  </si>
  <si>
    <t>1109/22</t>
  </si>
  <si>
    <t>1109/23</t>
  </si>
  <si>
    <t>ul. Gliniana 1</t>
  </si>
  <si>
    <t>1109/24</t>
  </si>
  <si>
    <t>ul. Dworcowa</t>
  </si>
  <si>
    <t>1109/25</t>
  </si>
  <si>
    <t>1109/7</t>
  </si>
  <si>
    <t>1110/1</t>
  </si>
  <si>
    <t>1111/1</t>
  </si>
  <si>
    <t>1122/1</t>
  </si>
  <si>
    <t>BY1U/00003128/9</t>
  </si>
  <si>
    <t>ul. Wyrzyska 12</t>
  </si>
  <si>
    <t>1123/1</t>
  </si>
  <si>
    <t>BY1U/00033651/3</t>
  </si>
  <si>
    <t>ul. Wyrzyska</t>
  </si>
  <si>
    <t>1135/1</t>
  </si>
  <si>
    <t>BY1U/00019282/1</t>
  </si>
  <si>
    <t>1135/2</t>
  </si>
  <si>
    <t>BY1U/00006207/8</t>
  </si>
  <si>
    <t>1139/3</t>
  </si>
  <si>
    <t>BY1U/00018456/5</t>
  </si>
  <si>
    <t>1151/1</t>
  </si>
  <si>
    <t>ul. Adama Asnyka</t>
  </si>
  <si>
    <t>1160/2</t>
  </si>
  <si>
    <t>BY1U/00018457/2</t>
  </si>
  <si>
    <t>12/2</t>
  </si>
  <si>
    <t>BY1U/00020040/3</t>
  </si>
  <si>
    <t>BY1U/00017611/3</t>
  </si>
  <si>
    <t>BY1U/00020041/0</t>
  </si>
  <si>
    <t>132/10</t>
  </si>
  <si>
    <t>BY1U/00022244/7</t>
  </si>
  <si>
    <t>ul. Nakielska</t>
  </si>
  <si>
    <t>132/5</t>
  </si>
  <si>
    <t>BY1U/00013175/6</t>
  </si>
  <si>
    <t>132/6</t>
  </si>
  <si>
    <t>BY1U/00017579/6</t>
  </si>
  <si>
    <t>BY1U/00009848/4</t>
  </si>
  <si>
    <t>ul. Marii Dąbrowskiej</t>
  </si>
  <si>
    <t>1330/2</t>
  </si>
  <si>
    <t>ul. Elizy Orzeszkowej</t>
  </si>
  <si>
    <t>1333/5</t>
  </si>
  <si>
    <t>ul. Stefana Żeromskiego</t>
  </si>
  <si>
    <t>ul. Bolesława Prusa</t>
  </si>
  <si>
    <t>ul. Henryka Sienkiewicza</t>
  </si>
  <si>
    <t>1337/4</t>
  </si>
  <si>
    <t>1338/3</t>
  </si>
  <si>
    <t>BY1U/00019283/8</t>
  </si>
  <si>
    <t>1338/4</t>
  </si>
  <si>
    <t>1338/6</t>
  </si>
  <si>
    <t>BY1U/00014284/0</t>
  </si>
  <si>
    <t>ul. Zofii Nałkowskiej</t>
  </si>
  <si>
    <t>BY1U/00013781/7</t>
  </si>
  <si>
    <t>ul. Wincentego Witosa</t>
  </si>
  <si>
    <t>ul. Słoneczna</t>
  </si>
  <si>
    <t>1369/2</t>
  </si>
  <si>
    <t>BY1U/00035693/3</t>
  </si>
  <si>
    <t>1369/4</t>
  </si>
  <si>
    <t>1369/6</t>
  </si>
  <si>
    <t>1369/7</t>
  </si>
  <si>
    <t>1369/9</t>
  </si>
  <si>
    <t>BY1U/00029556/6</t>
  </si>
  <si>
    <t>ul. Kwiatowa</t>
  </si>
  <si>
    <t>ul. Łąkowa</t>
  </si>
  <si>
    <t>BY1U/00020043/4</t>
  </si>
  <si>
    <t>BY1U/00019327/9</t>
  </si>
  <si>
    <t>1413/2</t>
  </si>
  <si>
    <t>BY1U/00035645/2</t>
  </si>
  <si>
    <t>1414/2</t>
  </si>
  <si>
    <t>BY1U/00030438/3</t>
  </si>
  <si>
    <t>ul. Dworcowa 34</t>
  </si>
  <si>
    <t>1418/7</t>
  </si>
  <si>
    <t>BY1U/00035286/7</t>
  </si>
  <si>
    <t>1418/8</t>
  </si>
  <si>
    <t>BY1U/00022906/6</t>
  </si>
  <si>
    <t>ul. Bolesława Pobożnego 1</t>
  </si>
  <si>
    <t>147/7</t>
  </si>
  <si>
    <t>BY1U/00018186/1</t>
  </si>
  <si>
    <t>ul. Krzywa</t>
  </si>
  <si>
    <t>177/10</t>
  </si>
  <si>
    <t>BY1U/00007696/9</t>
  </si>
  <si>
    <t>ul. Bolesława Pobożnego</t>
  </si>
  <si>
    <t>177/11</t>
  </si>
  <si>
    <t>BY1U/00013172/5</t>
  </si>
  <si>
    <t>177/14</t>
  </si>
  <si>
    <t>177/3</t>
  </si>
  <si>
    <t>179/1</t>
  </si>
  <si>
    <t>BY1U/00019913/4</t>
  </si>
  <si>
    <t>181/2</t>
  </si>
  <si>
    <t>BY1U/00018243/9</t>
  </si>
  <si>
    <t>ul. Krzywa 22</t>
  </si>
  <si>
    <t>189/1</t>
  </si>
  <si>
    <t>BY1U/00019502/0</t>
  </si>
  <si>
    <t>BY1U/00016243/5</t>
  </si>
  <si>
    <t>BY1U/00016767/4</t>
  </si>
  <si>
    <t>BY1U/00018362/9</t>
  </si>
  <si>
    <t>użytkowanie wieczyste</t>
  </si>
  <si>
    <t>38/10</t>
  </si>
  <si>
    <t>BY1U/00034610/1</t>
  </si>
  <si>
    <t>BY1U/00022208/3</t>
  </si>
  <si>
    <t>38/9</t>
  </si>
  <si>
    <t>BY1U/00034804/8</t>
  </si>
  <si>
    <t>407/10</t>
  </si>
  <si>
    <t>BY1U/00015824/5</t>
  </si>
  <si>
    <t>407/13</t>
  </si>
  <si>
    <t>BY1U/00034338/0</t>
  </si>
  <si>
    <t>407/14</t>
  </si>
  <si>
    <t>BY1U/00022132/9</t>
  </si>
  <si>
    <t>407/9</t>
  </si>
  <si>
    <t>409/8</t>
  </si>
  <si>
    <t>ul. Polna</t>
  </si>
  <si>
    <t>410/7</t>
  </si>
  <si>
    <t>447/1</t>
  </si>
  <si>
    <t>467/2</t>
  </si>
  <si>
    <t>BY1U/00016647/7</t>
  </si>
  <si>
    <t>ul. Wyrzyska 9A,9B,10A,10,8</t>
  </si>
  <si>
    <t>469/1</t>
  </si>
  <si>
    <t>BY1U/00013157/4</t>
  </si>
  <si>
    <t>470/11</t>
  </si>
  <si>
    <t>BY1U/00019715/6</t>
  </si>
  <si>
    <t>ul. Wyrzyska 6</t>
  </si>
  <si>
    <t>470/3</t>
  </si>
  <si>
    <t>BY1U/00019717/0</t>
  </si>
  <si>
    <t>470/5</t>
  </si>
  <si>
    <t>BY1U/00019716/3</t>
  </si>
  <si>
    <t>470/6</t>
  </si>
  <si>
    <t>BY1U/00003752/2</t>
  </si>
  <si>
    <t>475/6</t>
  </si>
  <si>
    <t>BY1U/00009218/9</t>
  </si>
  <si>
    <t>ul. Wyrzyska 14</t>
  </si>
  <si>
    <t>479/3</t>
  </si>
  <si>
    <t>BY1U/00017997/2</t>
  </si>
  <si>
    <t>481/1</t>
  </si>
  <si>
    <t>BY1U/00029626/8</t>
  </si>
  <si>
    <t>481/7</t>
  </si>
  <si>
    <t>BY1U/00034969/2</t>
  </si>
  <si>
    <t>482/15</t>
  </si>
  <si>
    <t>BY1U/00038401/1</t>
  </si>
  <si>
    <t>482/20</t>
  </si>
  <si>
    <t>BY1U/00001716/4</t>
  </si>
  <si>
    <t>488/3</t>
  </si>
  <si>
    <t>ul. Wiejska</t>
  </si>
  <si>
    <t>496/1</t>
  </si>
  <si>
    <t>ul. 750-lecia</t>
  </si>
  <si>
    <t>502/2</t>
  </si>
  <si>
    <t>ul. Wiejska 2</t>
  </si>
  <si>
    <t>502/3</t>
  </si>
  <si>
    <t>ul. Wiejska 2A</t>
  </si>
  <si>
    <t>502/4</t>
  </si>
  <si>
    <t>ul. Wiejska 1</t>
  </si>
  <si>
    <t>502/5</t>
  </si>
  <si>
    <t>502/6</t>
  </si>
  <si>
    <t>517/20</t>
  </si>
  <si>
    <t>BY1U/00014836/5</t>
  </si>
  <si>
    <t>517/29</t>
  </si>
  <si>
    <t>BY1U/00024831/3</t>
  </si>
  <si>
    <t>517/30</t>
  </si>
  <si>
    <t>517/31</t>
  </si>
  <si>
    <t>517/32</t>
  </si>
  <si>
    <t>517/33</t>
  </si>
  <si>
    <t>517/34</t>
  </si>
  <si>
    <t>517/35</t>
  </si>
  <si>
    <t>517/36</t>
  </si>
  <si>
    <t>517/37</t>
  </si>
  <si>
    <t>517/38</t>
  </si>
  <si>
    <t>517/39</t>
  </si>
  <si>
    <t>517/40</t>
  </si>
  <si>
    <t>517/41</t>
  </si>
  <si>
    <t>518/2</t>
  </si>
  <si>
    <t>BY1U/00017580/6</t>
  </si>
  <si>
    <t>ul. Brzozowa</t>
  </si>
  <si>
    <t>518/9</t>
  </si>
  <si>
    <t>BY1U/00024833/7</t>
  </si>
  <si>
    <t>519/2</t>
  </si>
  <si>
    <t>BY1U/00018153/1</t>
  </si>
  <si>
    <t>ul. Modrakowa</t>
  </si>
  <si>
    <t>519/6</t>
  </si>
  <si>
    <t>BY1U/00026742/6</t>
  </si>
  <si>
    <t>ul. Wincentego Witosa 30</t>
  </si>
  <si>
    <t>519/8</t>
  </si>
  <si>
    <t>BY1U/00016166/1</t>
  </si>
  <si>
    <t>519/9</t>
  </si>
  <si>
    <t>BY1U/00033723/9</t>
  </si>
  <si>
    <t>ul. Jesionowa</t>
  </si>
  <si>
    <t>540/7</t>
  </si>
  <si>
    <t>BY1U/00028459/9</t>
  </si>
  <si>
    <t>ul. Poznańska</t>
  </si>
  <si>
    <t>BY1U/00006275/5</t>
  </si>
  <si>
    <t>ul. Poznańska 33</t>
  </si>
  <si>
    <t>BY1U/00016749/2</t>
  </si>
  <si>
    <t>BY1U/00016100/1</t>
  </si>
  <si>
    <t>ul. Cmentarna</t>
  </si>
  <si>
    <t>603/2</t>
  </si>
  <si>
    <t>BY1U/00016748/5</t>
  </si>
  <si>
    <t>ul. Poznańska 21</t>
  </si>
  <si>
    <t>603/4</t>
  </si>
  <si>
    <t>603/6</t>
  </si>
  <si>
    <t>603/7</t>
  </si>
  <si>
    <t>603/8</t>
  </si>
  <si>
    <t>603/9</t>
  </si>
  <si>
    <t>620/12</t>
  </si>
  <si>
    <t>BY1U/00036501/8</t>
  </si>
  <si>
    <t>ul. Młyńska</t>
  </si>
  <si>
    <t>620/14</t>
  </si>
  <si>
    <t>BY1U/00030219/2</t>
  </si>
  <si>
    <t>620/15</t>
  </si>
  <si>
    <t>620/16</t>
  </si>
  <si>
    <t>21845/88665</t>
  </si>
  <si>
    <t>620/3</t>
  </si>
  <si>
    <t>BY1U/00022901/1</t>
  </si>
  <si>
    <t>ul. Młyńska 13a</t>
  </si>
  <si>
    <t>620/4</t>
  </si>
  <si>
    <t>BY1U/00022902/8</t>
  </si>
  <si>
    <t>553/8921</t>
  </si>
  <si>
    <t>620/6</t>
  </si>
  <si>
    <t>BY1U/00012671/6</t>
  </si>
  <si>
    <t>ul. Młyńska 13B</t>
  </si>
  <si>
    <t>620/8</t>
  </si>
  <si>
    <t>BY1U/00022903/5</t>
  </si>
  <si>
    <t>620/9</t>
  </si>
  <si>
    <t>ul. Młyńska 13c</t>
  </si>
  <si>
    <t>623/10</t>
  </si>
  <si>
    <t>623/8</t>
  </si>
  <si>
    <t>623/9</t>
  </si>
  <si>
    <t>625/3</t>
  </si>
  <si>
    <t>BY1U/00025026/4</t>
  </si>
  <si>
    <t>17423/56843</t>
  </si>
  <si>
    <t>625/5</t>
  </si>
  <si>
    <t>BY1U/00039876/8</t>
  </si>
  <si>
    <t>ul. Młyńska 13</t>
  </si>
  <si>
    <t>636/4</t>
  </si>
  <si>
    <t>BY1U/00018184/7</t>
  </si>
  <si>
    <t>28914/35521</t>
  </si>
  <si>
    <t>636/5</t>
  </si>
  <si>
    <t>BY1U/00017998/9</t>
  </si>
  <si>
    <t>ul. Karola Libelta 21</t>
  </si>
  <si>
    <t>646/10</t>
  </si>
  <si>
    <t>BY1U/00000366/8</t>
  </si>
  <si>
    <t>646/6</t>
  </si>
  <si>
    <t>ul. Młyńska 7</t>
  </si>
  <si>
    <t>649/6</t>
  </si>
  <si>
    <t>BY1U/00006176/1</t>
  </si>
  <si>
    <t>BY1U/00016016/5</t>
  </si>
  <si>
    <t>651/6</t>
  </si>
  <si>
    <t>652/10</t>
  </si>
  <si>
    <t>BY1U/00023794/4</t>
  </si>
  <si>
    <t>652/11</t>
  </si>
  <si>
    <t>BY1U/00017942/2</t>
  </si>
  <si>
    <t>652/12</t>
  </si>
  <si>
    <t>652/2</t>
  </si>
  <si>
    <t>652/3</t>
  </si>
  <si>
    <t>652/4</t>
  </si>
  <si>
    <t>652/6</t>
  </si>
  <si>
    <t>BY1U/00023013/6</t>
  </si>
  <si>
    <t>652/7</t>
  </si>
  <si>
    <t>652/9</t>
  </si>
  <si>
    <t>655/11</t>
  </si>
  <si>
    <t>655/13</t>
  </si>
  <si>
    <t>662/5</t>
  </si>
  <si>
    <t>662/6</t>
  </si>
  <si>
    <t>662/7</t>
  </si>
  <si>
    <t>662/9</t>
  </si>
  <si>
    <t>663/1</t>
  </si>
  <si>
    <t>BY1U/00029271/4</t>
  </si>
  <si>
    <t>663/2</t>
  </si>
  <si>
    <t>BY1U/00016646/0</t>
  </si>
  <si>
    <t>677/11</t>
  </si>
  <si>
    <t>BY1U/00000311/8</t>
  </si>
  <si>
    <t>677/2</t>
  </si>
  <si>
    <t>677/7</t>
  </si>
  <si>
    <t>BY1U/00034291/8</t>
  </si>
  <si>
    <t>680/1</t>
  </si>
  <si>
    <t>680/2</t>
  </si>
  <si>
    <t>684/1</t>
  </si>
  <si>
    <t>686/4</t>
  </si>
  <si>
    <t>687/12</t>
  </si>
  <si>
    <t>BY1U/00016766/7</t>
  </si>
  <si>
    <t>ul. Wisławy Szymborskiej</t>
  </si>
  <si>
    <t>687/3</t>
  </si>
  <si>
    <t>BY1U/00025249/3</t>
  </si>
  <si>
    <t>688/19</t>
  </si>
  <si>
    <t>BY1U/00034150/8</t>
  </si>
  <si>
    <t>ul. Czesława Miłosza</t>
  </si>
  <si>
    <t>688/3</t>
  </si>
  <si>
    <t>BY1U/00024598/7</t>
  </si>
  <si>
    <t>689/4</t>
  </si>
  <si>
    <t>BY1U/00017999/6</t>
  </si>
  <si>
    <t>689/5</t>
  </si>
  <si>
    <t>698/1</t>
  </si>
  <si>
    <t>ul. Powstańców Wielkopolskich</t>
  </si>
  <si>
    <t>699/3</t>
  </si>
  <si>
    <t>BY1U/00025608/8</t>
  </si>
  <si>
    <t>699/4</t>
  </si>
  <si>
    <t>699/5</t>
  </si>
  <si>
    <t>BY1U/00026920/8</t>
  </si>
  <si>
    <t>BY1U/00022424/3</t>
  </si>
  <si>
    <t>BY1U/00017577/2</t>
  </si>
  <si>
    <t>ul. Szubińska</t>
  </si>
  <si>
    <t>731/21</t>
  </si>
  <si>
    <t>BY1U/00039598/5</t>
  </si>
  <si>
    <t>752/7</t>
  </si>
  <si>
    <t>BY1U/00029742/7</t>
  </si>
  <si>
    <t>ul. Szubińska 10</t>
  </si>
  <si>
    <t>766/2</t>
  </si>
  <si>
    <t>786/2</t>
  </si>
  <si>
    <t>787/2</t>
  </si>
  <si>
    <t>802/1</t>
  </si>
  <si>
    <t>11191/61556</t>
  </si>
  <si>
    <t>813/2</t>
  </si>
  <si>
    <t>BY1U/00016099/0</t>
  </si>
  <si>
    <t>ul. Karola Libelta 16</t>
  </si>
  <si>
    <t>817/2</t>
  </si>
  <si>
    <t>BY1U/00035646/9</t>
  </si>
  <si>
    <t>817/4</t>
  </si>
  <si>
    <t>819/1</t>
  </si>
  <si>
    <t>BY1U/00018155/5</t>
  </si>
  <si>
    <t>821/2</t>
  </si>
  <si>
    <t>BY1U/00029520/5</t>
  </si>
  <si>
    <t>822/1</t>
  </si>
  <si>
    <t>BY1U/00026235/9</t>
  </si>
  <si>
    <t>2556/23664</t>
  </si>
  <si>
    <t>823/1</t>
  </si>
  <si>
    <t>BY1U/00015081/4</t>
  </si>
  <si>
    <t>ul. Nakielska 19</t>
  </si>
  <si>
    <t>823/2</t>
  </si>
  <si>
    <t>BY1U/00015825/2</t>
  </si>
  <si>
    <t>BY1U/00014747/4</t>
  </si>
  <si>
    <t>ul. Dworcowa 15</t>
  </si>
  <si>
    <t>828/1</t>
  </si>
  <si>
    <t>BY1U/00014729/2</t>
  </si>
  <si>
    <t>838/2</t>
  </si>
  <si>
    <t>BY1U/00029572/4</t>
  </si>
  <si>
    <t>838/3</t>
  </si>
  <si>
    <t>BY1U/00029571/7</t>
  </si>
  <si>
    <t>838/4</t>
  </si>
  <si>
    <t>BY1U/00030212/3</t>
  </si>
  <si>
    <t>840/3</t>
  </si>
  <si>
    <t>BY1U/00016103/2</t>
  </si>
  <si>
    <t>843/14</t>
  </si>
  <si>
    <t>ul. Garncarska</t>
  </si>
  <si>
    <t>BY1U/00022905/9</t>
  </si>
  <si>
    <t>ul. Dworcowa 8</t>
  </si>
  <si>
    <t>BY1U/00016244/2</t>
  </si>
  <si>
    <t>ul. Emila Jurczyka</t>
  </si>
  <si>
    <t>ul. Emila Jurczyka 3</t>
  </si>
  <si>
    <t>BY1U/00015644/9</t>
  </si>
  <si>
    <t>861/3</t>
  </si>
  <si>
    <t>861/4</t>
  </si>
  <si>
    <t>861/6</t>
  </si>
  <si>
    <t>ul. Okrężna</t>
  </si>
  <si>
    <t>BY1U/00019504/4</t>
  </si>
  <si>
    <t>BY1U/00009838/1</t>
  </si>
  <si>
    <t>ul. Dworcowa 1</t>
  </si>
  <si>
    <t>współużytkowa nie wieczyste</t>
  </si>
  <si>
    <t>47/100</t>
  </si>
  <si>
    <t>878/1</t>
  </si>
  <si>
    <t>BY1U/00019480/9</t>
  </si>
  <si>
    <t>ul. Emila Jurczyka 2a</t>
  </si>
  <si>
    <t>878/2</t>
  </si>
  <si>
    <t>BY1U/00019481/6</t>
  </si>
  <si>
    <t>BY1U/00018358/8</t>
  </si>
  <si>
    <t>ul. Emila Jurczyka 2</t>
  </si>
  <si>
    <t>881/3</t>
  </si>
  <si>
    <t>BY1U/00022999/4</t>
  </si>
  <si>
    <t>ul. Klasztorna</t>
  </si>
  <si>
    <t>881/4</t>
  </si>
  <si>
    <t>BY1U/00023000/2</t>
  </si>
  <si>
    <t>881/5</t>
  </si>
  <si>
    <t>BY1U/00023001/9</t>
  </si>
  <si>
    <t>881/6</t>
  </si>
  <si>
    <t>BY1U/00023002/6</t>
  </si>
  <si>
    <t>881/7</t>
  </si>
  <si>
    <t>BY1U/00023003/3</t>
  </si>
  <si>
    <t>881/8</t>
  </si>
  <si>
    <t>BY1U/00023004/0</t>
  </si>
  <si>
    <t>BY1U/00022970/5</t>
  </si>
  <si>
    <t>883/1</t>
  </si>
  <si>
    <t>BY1U/00036304/7</t>
  </si>
  <si>
    <t>ul. Jana Kantego</t>
  </si>
  <si>
    <t>889/1</t>
  </si>
  <si>
    <t>890/7</t>
  </si>
  <si>
    <t>BY1U/00011146/0</t>
  </si>
  <si>
    <t>ul. Klasztorna 4</t>
  </si>
  <si>
    <t>903/1</t>
  </si>
  <si>
    <t>ul. Szewska</t>
  </si>
  <si>
    <t>17887/70719</t>
  </si>
  <si>
    <t>BY1U/00016101/8</t>
  </si>
  <si>
    <t>ul. Rynek 27,27A</t>
  </si>
  <si>
    <t>908/1</t>
  </si>
  <si>
    <t>BY1U/00004181/5</t>
  </si>
  <si>
    <t>ul. Rynek 23</t>
  </si>
  <si>
    <t>912/2</t>
  </si>
  <si>
    <t>ul. Ciasna</t>
  </si>
  <si>
    <t>918/2</t>
  </si>
  <si>
    <t>ul. Podgórna</t>
  </si>
  <si>
    <t>920/5</t>
  </si>
  <si>
    <t>BY1U/00011039/7</t>
  </si>
  <si>
    <t>ul. Polna 12</t>
  </si>
  <si>
    <t>920/8</t>
  </si>
  <si>
    <t>BY1U/00011040/7</t>
  </si>
  <si>
    <t>922/2</t>
  </si>
  <si>
    <t>BY1U/00005451/6</t>
  </si>
  <si>
    <t>927/3</t>
  </si>
  <si>
    <t>BY1U/00005479/8</t>
  </si>
  <si>
    <t>930/4</t>
  </si>
  <si>
    <t>931/2</t>
  </si>
  <si>
    <t>BY1U/00006878/2</t>
  </si>
  <si>
    <t>BY1U/00032305/6</t>
  </si>
  <si>
    <t>ul. Podgórna 3</t>
  </si>
  <si>
    <t>951/8</t>
  </si>
  <si>
    <t>1/2</t>
  </si>
  <si>
    <t>ul. Podgórna 2</t>
  </si>
  <si>
    <t>ul. Podgórna 1</t>
  </si>
  <si>
    <t>972/10</t>
  </si>
  <si>
    <t>972/11</t>
  </si>
  <si>
    <t>972/13</t>
  </si>
  <si>
    <t>972/2</t>
  </si>
  <si>
    <t>972/3</t>
  </si>
  <si>
    <t>972/5</t>
  </si>
  <si>
    <t>ul. Farna</t>
  </si>
  <si>
    <t>972/6</t>
  </si>
  <si>
    <t>972/8</t>
  </si>
  <si>
    <t>972/9</t>
  </si>
  <si>
    <t>980/2</t>
  </si>
  <si>
    <t>BY1U/00007192/6</t>
  </si>
  <si>
    <t>ul. Dworcowa 37</t>
  </si>
  <si>
    <t>980/3</t>
  </si>
  <si>
    <t>BY1U/00008415/3</t>
  </si>
  <si>
    <t>ul. Ogrodowa</t>
  </si>
  <si>
    <t>2521/15829</t>
  </si>
  <si>
    <t>BY1U/00015645/6</t>
  </si>
  <si>
    <t>ul. Ogrodowa 11</t>
  </si>
  <si>
    <t>998/2</t>
  </si>
  <si>
    <t>Laskownica</t>
  </si>
  <si>
    <t>BY1U/00017946/0</t>
  </si>
  <si>
    <t>BY1U/00017961/1</t>
  </si>
  <si>
    <t>PsIV</t>
  </si>
  <si>
    <t>BY1U/00025486/6</t>
  </si>
  <si>
    <t>41/5</t>
  </si>
  <si>
    <t>BY1U/00026028/5</t>
  </si>
  <si>
    <t>BY1U/00018363/6</t>
  </si>
  <si>
    <t>Laskownica 16A</t>
  </si>
  <si>
    <t>BY1U/00025729/2</t>
  </si>
  <si>
    <t>Ludwikowo</t>
  </si>
  <si>
    <t>BY1U/00017955/6</t>
  </si>
  <si>
    <t>136/1</t>
  </si>
  <si>
    <t>141/2</t>
  </si>
  <si>
    <t>14/3</t>
  </si>
  <si>
    <t>14/4</t>
  </si>
  <si>
    <t>1/5</t>
  </si>
  <si>
    <t>162/1</t>
  </si>
  <si>
    <t>173/1</t>
  </si>
  <si>
    <t>194/4</t>
  </si>
  <si>
    <t>BY1U/00017837/3</t>
  </si>
  <si>
    <t>210/1</t>
  </si>
  <si>
    <t>244/2</t>
  </si>
  <si>
    <t>247/4</t>
  </si>
  <si>
    <t>256/2</t>
  </si>
  <si>
    <t>279/5</t>
  </si>
  <si>
    <t>BY1U/00024624/9</t>
  </si>
  <si>
    <t>296/3</t>
  </si>
  <si>
    <t>298/1</t>
  </si>
  <si>
    <t>306/1</t>
  </si>
  <si>
    <t>306/2</t>
  </si>
  <si>
    <t>BY1U/00017836/6</t>
  </si>
  <si>
    <t>Ludwikowo 30</t>
  </si>
  <si>
    <t>344/4</t>
  </si>
  <si>
    <t>348/2</t>
  </si>
  <si>
    <t>BY1U/00017834/2</t>
  </si>
  <si>
    <t>351/1</t>
  </si>
  <si>
    <t>BY1U/00017930/5</t>
  </si>
  <si>
    <t>366/1</t>
  </si>
  <si>
    <t>37/3</t>
  </si>
  <si>
    <t>41/3</t>
  </si>
  <si>
    <t>423/1</t>
  </si>
  <si>
    <t>BY1U/00017835/9</t>
  </si>
  <si>
    <t>436/1</t>
  </si>
  <si>
    <t>449/1</t>
  </si>
  <si>
    <t>48/3</t>
  </si>
  <si>
    <t>54/8</t>
  </si>
  <si>
    <t>67/1</t>
  </si>
  <si>
    <t>70/2</t>
  </si>
  <si>
    <t>BY1U/00017832/8</t>
  </si>
  <si>
    <t>74/6</t>
  </si>
  <si>
    <t>Ludwikowo-Łąki</t>
  </si>
  <si>
    <t>11/1</t>
  </si>
  <si>
    <t>BY1U/00017994/1</t>
  </si>
  <si>
    <t>PsVI</t>
  </si>
  <si>
    <t>131/2</t>
  </si>
  <si>
    <t>166/7</t>
  </si>
  <si>
    <t>171/2</t>
  </si>
  <si>
    <t>178/1</t>
  </si>
  <si>
    <t>207/1</t>
  </si>
  <si>
    <t>2/2</t>
  </si>
  <si>
    <t>248/2</t>
  </si>
  <si>
    <t>252/1</t>
  </si>
  <si>
    <t>28/1</t>
  </si>
  <si>
    <t>317/1</t>
  </si>
  <si>
    <t>318/1</t>
  </si>
  <si>
    <t>332/3</t>
  </si>
  <si>
    <t>360/1</t>
  </si>
  <si>
    <t>36/3</t>
  </si>
  <si>
    <t>370/1</t>
  </si>
  <si>
    <t>374/1</t>
  </si>
  <si>
    <t>75/1</t>
  </si>
  <si>
    <t>84/1</t>
  </si>
  <si>
    <t>Łankowice</t>
  </si>
  <si>
    <t>BY1U/00018018/3</t>
  </si>
  <si>
    <t>BY1U/00017935/0</t>
  </si>
  <si>
    <t>123/13</t>
  </si>
  <si>
    <t>13/3</t>
  </si>
  <si>
    <t>LsVI</t>
  </si>
  <si>
    <t>14/2</t>
  </si>
  <si>
    <t>BY1U/00005400/4</t>
  </si>
  <si>
    <t>14/5</t>
  </si>
  <si>
    <t>14/6</t>
  </si>
  <si>
    <t>14/7</t>
  </si>
  <si>
    <t>16/5</t>
  </si>
  <si>
    <t>BY1U/00003968/9</t>
  </si>
  <si>
    <t>64/343</t>
  </si>
  <si>
    <t>BY1U/00018788/1</t>
  </si>
  <si>
    <t>Łankowice 14</t>
  </si>
  <si>
    <t>BY1U/00016765/0</t>
  </si>
  <si>
    <t>66/1</t>
  </si>
  <si>
    <t>72/1</t>
  </si>
  <si>
    <t>72/2</t>
  </si>
  <si>
    <t>Br-RIIIb</t>
  </si>
  <si>
    <t>91/1</t>
  </si>
  <si>
    <t>Malice</t>
  </si>
  <si>
    <t>BY1U/00018332/0</t>
  </si>
  <si>
    <t>BY1U/00019503/7</t>
  </si>
  <si>
    <t>109/1</t>
  </si>
  <si>
    <t>BY1U/00018453/4</t>
  </si>
  <si>
    <t>145/1</t>
  </si>
  <si>
    <t>145/2</t>
  </si>
  <si>
    <t>146/4</t>
  </si>
  <si>
    <t>153/2</t>
  </si>
  <si>
    <t>159/1</t>
  </si>
  <si>
    <t>171/4</t>
  </si>
  <si>
    <t>BY1U/00019299/3</t>
  </si>
  <si>
    <t>18/3</t>
  </si>
  <si>
    <t>BY1U/00019300/4</t>
  </si>
  <si>
    <t>Malice 8</t>
  </si>
  <si>
    <t>183/1</t>
  </si>
  <si>
    <t>196/1</t>
  </si>
  <si>
    <t>204/1</t>
  </si>
  <si>
    <t>206/1</t>
  </si>
  <si>
    <t>216/1</t>
  </si>
  <si>
    <t>219/5</t>
  </si>
  <si>
    <t>BY1U/00017492/2</t>
  </si>
  <si>
    <t>43/1</t>
  </si>
  <si>
    <t>BY1U/00019824/3</t>
  </si>
  <si>
    <t>49/2</t>
  </si>
  <si>
    <t>5347/35975</t>
  </si>
  <si>
    <t>67/11</t>
  </si>
  <si>
    <t>BY1U/00019826/7</t>
  </si>
  <si>
    <t>67/7</t>
  </si>
  <si>
    <t>BY1U/00019823/6</t>
  </si>
  <si>
    <t>Malice 29</t>
  </si>
  <si>
    <t>67/9</t>
  </si>
  <si>
    <t>7/1</t>
  </si>
  <si>
    <t>784/2</t>
  </si>
  <si>
    <t>784/3</t>
  </si>
  <si>
    <t>785/1</t>
  </si>
  <si>
    <t>786/1</t>
  </si>
  <si>
    <t>787/1</t>
  </si>
  <si>
    <t>81/1</t>
  </si>
  <si>
    <t>Miaskowo</t>
  </si>
  <si>
    <t>BY1U/00017936/7</t>
  </si>
  <si>
    <t>BY1U/00017917/8</t>
  </si>
  <si>
    <t>BY1U/00017894/0</t>
  </si>
  <si>
    <t>34/2</t>
  </si>
  <si>
    <t>BY1U/00017922/6</t>
  </si>
  <si>
    <t>użytkowanie</t>
  </si>
  <si>
    <t>Miastowice</t>
  </si>
  <si>
    <t>BY1U/00031790/5</t>
  </si>
  <si>
    <t>102/1</t>
  </si>
  <si>
    <t>BY1U/00018355/7</t>
  </si>
  <si>
    <t>102/5</t>
  </si>
  <si>
    <t>Miastowice 26</t>
  </si>
  <si>
    <t>26157/37787</t>
  </si>
  <si>
    <t>102/6</t>
  </si>
  <si>
    <t>BY1U/00032841/5</t>
  </si>
  <si>
    <t>BY1U/00017969/7</t>
  </si>
  <si>
    <t>139/6</t>
  </si>
  <si>
    <t>BY1U/00032621/7</t>
  </si>
  <si>
    <t>165/1</t>
  </si>
  <si>
    <t>3497/29795</t>
  </si>
  <si>
    <t>RIIIa B</t>
  </si>
  <si>
    <t>BY1U/00023589/4</t>
  </si>
  <si>
    <t>Miastowice 7</t>
  </si>
  <si>
    <t>96/4</t>
  </si>
  <si>
    <t>Mieczkowo</t>
  </si>
  <si>
    <t>BY1U/00017968/0</t>
  </si>
  <si>
    <t>147/1</t>
  </si>
  <si>
    <t>194/1</t>
  </si>
  <si>
    <t>241/1</t>
  </si>
  <si>
    <t>247/1</t>
  </si>
  <si>
    <t>9831/48213</t>
  </si>
  <si>
    <t>26/1</t>
  </si>
  <si>
    <t>BY1U/00027697/2</t>
  </si>
  <si>
    <t>27/6</t>
  </si>
  <si>
    <t>BY1U/00033388/8</t>
  </si>
  <si>
    <t>346/2</t>
  </si>
  <si>
    <t>350/2</t>
  </si>
  <si>
    <t>BY1U/00008992/1</t>
  </si>
  <si>
    <t>350/3</t>
  </si>
  <si>
    <t>BY1U/00017988/6</t>
  </si>
  <si>
    <t>453/1</t>
  </si>
  <si>
    <t>616/1</t>
  </si>
  <si>
    <t>620/1</t>
  </si>
  <si>
    <t>62/5</t>
  </si>
  <si>
    <t>77/1</t>
  </si>
  <si>
    <t>Nowa Wieś Notecka</t>
  </si>
  <si>
    <t>103/2</t>
  </si>
  <si>
    <t>BY1U/00034322/5</t>
  </si>
  <si>
    <t>103/3</t>
  </si>
  <si>
    <t>114/1</t>
  </si>
  <si>
    <t>BY1U/00017939/8</t>
  </si>
  <si>
    <t>114/2</t>
  </si>
  <si>
    <t>BY1U/00027570/6</t>
  </si>
  <si>
    <t>26/19</t>
  </si>
  <si>
    <t>26/20</t>
  </si>
  <si>
    <t>26/5</t>
  </si>
  <si>
    <t>BY1U/00025482/8</t>
  </si>
  <si>
    <t>BY1U/00017823/2</t>
  </si>
  <si>
    <t>34/3</t>
  </si>
  <si>
    <t>34/4</t>
  </si>
  <si>
    <t>34/5</t>
  </si>
  <si>
    <t>Nowa Wieś</t>
  </si>
  <si>
    <t>34/6</t>
  </si>
  <si>
    <t>37/1</t>
  </si>
  <si>
    <t>37/2</t>
  </si>
  <si>
    <t>83/7</t>
  </si>
  <si>
    <t>BY1U/00033715/0</t>
  </si>
  <si>
    <t>94/1</t>
  </si>
  <si>
    <t>Palmierowo</t>
  </si>
  <si>
    <t>BY1U/00018017/6</t>
  </si>
  <si>
    <t>23/1</t>
  </si>
  <si>
    <t>30/2</t>
  </si>
  <si>
    <t>BY1U/00018389/4</t>
  </si>
  <si>
    <t>BY1U/00026937/0</t>
  </si>
  <si>
    <t>Palmierowo 7A</t>
  </si>
  <si>
    <t>30/4</t>
  </si>
  <si>
    <t>BY1U/00019467/2</t>
  </si>
  <si>
    <t>31/4</t>
  </si>
  <si>
    <t>3436/25669</t>
  </si>
  <si>
    <t>53/2</t>
  </si>
  <si>
    <t>BY1U/00027305/8</t>
  </si>
  <si>
    <t>Palmierowo 6</t>
  </si>
  <si>
    <t>Piotrowo</t>
  </si>
  <si>
    <t>105/1</t>
  </si>
  <si>
    <t>BY1U/00018484/0</t>
  </si>
  <si>
    <t>108/2</t>
  </si>
  <si>
    <t>BY1U/00018399/7</t>
  </si>
  <si>
    <t>117/2</t>
  </si>
  <si>
    <t>120/6</t>
  </si>
  <si>
    <t>145/5</t>
  </si>
  <si>
    <t>163/3</t>
  </si>
  <si>
    <t>168/6</t>
  </si>
  <si>
    <t>175/4</t>
  </si>
  <si>
    <t>175/7</t>
  </si>
  <si>
    <t>179/3</t>
  </si>
  <si>
    <t>221/1</t>
  </si>
  <si>
    <t>22/7</t>
  </si>
  <si>
    <t>22/8</t>
  </si>
  <si>
    <t>231/5</t>
  </si>
  <si>
    <t>262/1</t>
  </si>
  <si>
    <t>275/3</t>
  </si>
  <si>
    <t>275/4</t>
  </si>
  <si>
    <t>276/1</t>
  </si>
  <si>
    <t>276/2</t>
  </si>
  <si>
    <t>BY1U/00017558/3</t>
  </si>
  <si>
    <t>294/6</t>
  </si>
  <si>
    <t>305/5</t>
  </si>
  <si>
    <t>BY1U/00018150/0</t>
  </si>
  <si>
    <t>BY1U/00018064/0</t>
  </si>
  <si>
    <t>Piotrowo 36</t>
  </si>
  <si>
    <t>324/10</t>
  </si>
  <si>
    <t>BY1U/00026979/6</t>
  </si>
  <si>
    <t>324/5</t>
  </si>
  <si>
    <t>BY1U/00018395/9</t>
  </si>
  <si>
    <t>Kowalewko 31A</t>
  </si>
  <si>
    <t>324/8</t>
  </si>
  <si>
    <t>324/9</t>
  </si>
  <si>
    <t>BY1U/00018149/0</t>
  </si>
  <si>
    <t>330/3</t>
  </si>
  <si>
    <t>347/1</t>
  </si>
  <si>
    <t>347/2</t>
  </si>
  <si>
    <t>35/1</t>
  </si>
  <si>
    <t>BY1U/00025484/2</t>
  </si>
  <si>
    <t>363/1</t>
  </si>
  <si>
    <t>BY1U/00017131/4</t>
  </si>
  <si>
    <t>390/2</t>
  </si>
  <si>
    <t>BY1U/00018403/9</t>
  </si>
  <si>
    <t>392/1</t>
  </si>
  <si>
    <t>392/7</t>
  </si>
  <si>
    <t>399/1</t>
  </si>
  <si>
    <t>425/1</t>
  </si>
  <si>
    <t>448/1</t>
  </si>
  <si>
    <t>453/2</t>
  </si>
  <si>
    <t>BY1U/00018402/2</t>
  </si>
  <si>
    <t>471/2</t>
  </si>
  <si>
    <t>BY1U/00017583/7</t>
  </si>
  <si>
    <t>Piotrowo 28f</t>
  </si>
  <si>
    <t>480/6</t>
  </si>
  <si>
    <t>487/1</t>
  </si>
  <si>
    <t>497/1</t>
  </si>
  <si>
    <t>510/2</t>
  </si>
  <si>
    <t>511/1</t>
  </si>
  <si>
    <t>57/1</t>
  </si>
  <si>
    <t>61/3</t>
  </si>
  <si>
    <t>6/6</t>
  </si>
  <si>
    <t>Rozpętek</t>
  </si>
  <si>
    <t>BY1U/00017938/1</t>
  </si>
  <si>
    <t>14/9</t>
  </si>
  <si>
    <t>BY1U/00024327/7</t>
  </si>
  <si>
    <t>50/1</t>
  </si>
  <si>
    <t>73/1</t>
  </si>
  <si>
    <t>85/1</t>
  </si>
  <si>
    <t>Rozstrzębowo</t>
  </si>
  <si>
    <t>110/1</t>
  </si>
  <si>
    <t>BY1U/00017954/9</t>
  </si>
  <si>
    <t>126/1</t>
  </si>
  <si>
    <t>126/2</t>
  </si>
  <si>
    <t>15528/35438</t>
  </si>
  <si>
    <t>135/2</t>
  </si>
  <si>
    <t>BY1U/00027203/3</t>
  </si>
  <si>
    <t>139/11</t>
  </si>
  <si>
    <t>139/12</t>
  </si>
  <si>
    <t>144/2</t>
  </si>
  <si>
    <t>BY1U/00016717/9</t>
  </si>
  <si>
    <t>44/4</t>
  </si>
  <si>
    <t>44/5</t>
  </si>
  <si>
    <t>BY1U/00030616/5</t>
  </si>
  <si>
    <t>49/3</t>
  </si>
  <si>
    <t>75/7</t>
  </si>
  <si>
    <t>BY1U/00018391/1</t>
  </si>
  <si>
    <t>79/3</t>
  </si>
  <si>
    <t>79/4</t>
  </si>
  <si>
    <t>80/3</t>
  </si>
  <si>
    <t>BY1U/00012964/7</t>
  </si>
  <si>
    <t>84/2</t>
  </si>
  <si>
    <t>Wsr-RV</t>
  </si>
  <si>
    <t>BY1U/00004746/4</t>
  </si>
  <si>
    <t>85/2</t>
  </si>
  <si>
    <t>85/3</t>
  </si>
  <si>
    <t>94/3</t>
  </si>
  <si>
    <t>BY1U/00025487/3</t>
  </si>
  <si>
    <t>97/5</t>
  </si>
  <si>
    <t>BY1U/00016675/2</t>
  </si>
  <si>
    <t>2133/11117</t>
  </si>
  <si>
    <t>97/6</t>
  </si>
  <si>
    <t>BY1U/00026824/5</t>
  </si>
  <si>
    <t>Sierniki</t>
  </si>
  <si>
    <t>BY1U/00017963/5</t>
  </si>
  <si>
    <t>BY1U/00029898/5</t>
  </si>
  <si>
    <t>Sipiory</t>
  </si>
  <si>
    <t>107/5</t>
  </si>
  <si>
    <t>BY1U/00018479/2</t>
  </si>
  <si>
    <t>127/4</t>
  </si>
  <si>
    <t>128/5</t>
  </si>
  <si>
    <t>131/8</t>
  </si>
  <si>
    <t>152/7</t>
  </si>
  <si>
    <t>159/9</t>
  </si>
  <si>
    <t>161/2</t>
  </si>
  <si>
    <t>186/17</t>
  </si>
  <si>
    <t>BY1U/00025893/2</t>
  </si>
  <si>
    <t>186/18</t>
  </si>
  <si>
    <t>2/176</t>
  </si>
  <si>
    <t>186/4</t>
  </si>
  <si>
    <t>BY1U/00025169/8</t>
  </si>
  <si>
    <t>186/8</t>
  </si>
  <si>
    <t>BY1U/00018014/5</t>
  </si>
  <si>
    <t>195/1</t>
  </si>
  <si>
    <t>BY1U/00018156/2</t>
  </si>
  <si>
    <t>ul. Czterdziestka 46a</t>
  </si>
  <si>
    <t>195/2</t>
  </si>
  <si>
    <t>196/5</t>
  </si>
  <si>
    <t>197/2</t>
  </si>
  <si>
    <t>197/3</t>
  </si>
  <si>
    <t>BY1U/00017990/3</t>
  </si>
  <si>
    <t>212/3</t>
  </si>
  <si>
    <t>229/3</t>
  </si>
  <si>
    <t>279/3</t>
  </si>
  <si>
    <t>281/1</t>
  </si>
  <si>
    <t>286/1</t>
  </si>
  <si>
    <t>312/2</t>
  </si>
  <si>
    <t>370/4</t>
  </si>
  <si>
    <t>384/1</t>
  </si>
  <si>
    <t>428/4</t>
  </si>
  <si>
    <t>BY1U/00024626/3</t>
  </si>
  <si>
    <t>439/6</t>
  </si>
  <si>
    <t>661/2</t>
  </si>
  <si>
    <t>661/3</t>
  </si>
  <si>
    <t>665/1</t>
  </si>
  <si>
    <t>ul. Czterdziestka</t>
  </si>
  <si>
    <t>699/1</t>
  </si>
  <si>
    <t>700/1</t>
  </si>
  <si>
    <t>ul. Jeziornica</t>
  </si>
  <si>
    <t>57/461</t>
  </si>
  <si>
    <t>BY1U/00023326/3</t>
  </si>
  <si>
    <t>ul. Czterdziesta 52</t>
  </si>
  <si>
    <t>98/13</t>
  </si>
  <si>
    <t>Słupowa</t>
  </si>
  <si>
    <t>110/3</t>
  </si>
  <si>
    <t>BY1U/00017937/4</t>
  </si>
  <si>
    <t>110/5</t>
  </si>
  <si>
    <t>110/6</t>
  </si>
  <si>
    <t>124/2</t>
  </si>
  <si>
    <t>130/11</t>
  </si>
  <si>
    <t>Br-RV</t>
  </si>
  <si>
    <t>BY1U/00019916/5</t>
  </si>
  <si>
    <t>130/9</t>
  </si>
  <si>
    <t>BY1U/00016652/5</t>
  </si>
  <si>
    <t>25/6</t>
  </si>
  <si>
    <t>BY1U/00030314/8</t>
  </si>
  <si>
    <t>BY1U/00034106/5</t>
  </si>
  <si>
    <t>Słupowa 8</t>
  </si>
  <si>
    <t>44/1</t>
  </si>
  <si>
    <t>BY1U/00011046/9</t>
  </si>
  <si>
    <t>Słupowa 7</t>
  </si>
  <si>
    <t>BY1U/00034102/7</t>
  </si>
  <si>
    <t>Słupowa 6</t>
  </si>
  <si>
    <t>53/4</t>
  </si>
  <si>
    <t>Słupowa 5</t>
  </si>
  <si>
    <t>53/8</t>
  </si>
  <si>
    <t>BY1U/00008027/6</t>
  </si>
  <si>
    <t>54/1</t>
  </si>
  <si>
    <t>54/2</t>
  </si>
  <si>
    <t>57/12</t>
  </si>
  <si>
    <t>Słupowa 3</t>
  </si>
  <si>
    <t>57/15</t>
  </si>
  <si>
    <t>57/7</t>
  </si>
  <si>
    <t>57/8</t>
  </si>
  <si>
    <t>61/2</t>
  </si>
  <si>
    <t>BY1U/00006271/7</t>
  </si>
  <si>
    <t>63/2</t>
  </si>
  <si>
    <t>BY1U/00017924/0</t>
  </si>
  <si>
    <t>80/7</t>
  </si>
  <si>
    <t>Słupowa 9</t>
  </si>
  <si>
    <t>Smogulecka Wieś</t>
  </si>
  <si>
    <t>BY1U/00017964/2</t>
  </si>
  <si>
    <t>21/1</t>
  </si>
  <si>
    <t>39/13</t>
  </si>
  <si>
    <t>BY1U/00034977/1</t>
  </si>
  <si>
    <t>39/14</t>
  </si>
  <si>
    <t>BY1U/00018728/3</t>
  </si>
  <si>
    <t>39/15</t>
  </si>
  <si>
    <t>BY1U/00018771/9</t>
  </si>
  <si>
    <t>39/16</t>
  </si>
  <si>
    <t>BY1U/00018791/5</t>
  </si>
  <si>
    <t>39/17</t>
  </si>
  <si>
    <t>BY1U/00018734/8</t>
  </si>
  <si>
    <t>39/18</t>
  </si>
  <si>
    <t>BY1U/00018703/2</t>
  </si>
  <si>
    <t>39/21</t>
  </si>
  <si>
    <t>BY1U/00031275/9</t>
  </si>
  <si>
    <t>BY1U/00032831/2</t>
  </si>
  <si>
    <t>44/2</t>
  </si>
  <si>
    <t>BY1U/00022654/4</t>
  </si>
  <si>
    <t>45/5</t>
  </si>
  <si>
    <t>45/6</t>
  </si>
  <si>
    <t>55/1</t>
  </si>
  <si>
    <t>Studzienki</t>
  </si>
  <si>
    <t>241/2</t>
  </si>
  <si>
    <t>BY1U/00017959/4</t>
  </si>
  <si>
    <t>247/5</t>
  </si>
  <si>
    <t>BY1U/00017986/2</t>
  </si>
  <si>
    <t>BY1U/00024630/4</t>
  </si>
  <si>
    <t>339/8</t>
  </si>
  <si>
    <t>356/2</t>
  </si>
  <si>
    <t>468/2</t>
  </si>
  <si>
    <t>7213/25537</t>
  </si>
  <si>
    <t>479/1</t>
  </si>
  <si>
    <t>BY1U/00026703/1</t>
  </si>
  <si>
    <t>ul. Wisławica 17</t>
  </si>
  <si>
    <t>567/2</t>
  </si>
  <si>
    <t>590/7</t>
  </si>
  <si>
    <t>618/4</t>
  </si>
  <si>
    <t>ul. Długoszyn</t>
  </si>
  <si>
    <t>684/2</t>
  </si>
  <si>
    <t>ul. Lisi Kąt</t>
  </si>
  <si>
    <t>689/1</t>
  </si>
  <si>
    <t>689/2</t>
  </si>
  <si>
    <t>690/1</t>
  </si>
  <si>
    <t>690/2</t>
  </si>
  <si>
    <t>691/1</t>
  </si>
  <si>
    <t>691/2</t>
  </si>
  <si>
    <t>699/2</t>
  </si>
  <si>
    <t>709/1</t>
  </si>
  <si>
    <t>ul. Jeziornica ul. Wisławica</t>
  </si>
  <si>
    <t>709/2</t>
  </si>
  <si>
    <t>ul. Wisławica</t>
  </si>
  <si>
    <t>712/1</t>
  </si>
  <si>
    <t>715/1</t>
  </si>
  <si>
    <t>715/2</t>
  </si>
  <si>
    <t>718/1</t>
  </si>
  <si>
    <t>ul. Leśna</t>
  </si>
  <si>
    <t>718/2</t>
  </si>
  <si>
    <t>718/3</t>
  </si>
  <si>
    <t>725/1</t>
  </si>
  <si>
    <t>725/2</t>
  </si>
  <si>
    <t>725/3</t>
  </si>
  <si>
    <t>728/1</t>
  </si>
  <si>
    <t>728/2</t>
  </si>
  <si>
    <t>Suchoręcz</t>
  </si>
  <si>
    <t>BY1U/00017956/3</t>
  </si>
  <si>
    <t>160/5</t>
  </si>
  <si>
    <t>BY1U/00004051/5</t>
  </si>
  <si>
    <t>160/6</t>
  </si>
  <si>
    <t>167/1</t>
  </si>
  <si>
    <t>178/2</t>
  </si>
  <si>
    <t>BY1U/00024619/1</t>
  </si>
  <si>
    <t>178/7</t>
  </si>
  <si>
    <t>BY1U/00040665/6</t>
  </si>
  <si>
    <t>3311/22833</t>
  </si>
  <si>
    <t>179/4</t>
  </si>
  <si>
    <t>BY1U/00026222/5</t>
  </si>
  <si>
    <t>179/5</t>
  </si>
  <si>
    <t>PsIV B</t>
  </si>
  <si>
    <t>BY1U/00017887/8</t>
  </si>
  <si>
    <t>208/1</t>
  </si>
  <si>
    <t>66/5</t>
  </si>
  <si>
    <t>Suchoręczek</t>
  </si>
  <si>
    <t>BY1U/00017962/8</t>
  </si>
  <si>
    <t>14/1</t>
  </si>
  <si>
    <t>65/1</t>
  </si>
  <si>
    <t>72/3</t>
  </si>
  <si>
    <t>74/3</t>
  </si>
  <si>
    <t>BY1U/00040686/9</t>
  </si>
  <si>
    <t>BY1U/00016287/5</t>
  </si>
  <si>
    <t>99/4</t>
  </si>
  <si>
    <t>BY1U/00018397/3</t>
  </si>
  <si>
    <t>Szczepice</t>
  </si>
  <si>
    <t>BY1U/00017958/7</t>
  </si>
  <si>
    <t>129/1</t>
  </si>
  <si>
    <t>130/1</t>
  </si>
  <si>
    <t>140/1</t>
  </si>
  <si>
    <t>170/8</t>
  </si>
  <si>
    <t>195/12</t>
  </si>
  <si>
    <t>195/13</t>
  </si>
  <si>
    <t>195/4</t>
  </si>
  <si>
    <t>200/1</t>
  </si>
  <si>
    <t>220/4</t>
  </si>
  <si>
    <t>BY1U/00013884/9</t>
  </si>
  <si>
    <t>279/16</t>
  </si>
  <si>
    <t>279/21</t>
  </si>
  <si>
    <t>279/24</t>
  </si>
  <si>
    <t>279/33</t>
  </si>
  <si>
    <t>BY1U/00025498/3</t>
  </si>
  <si>
    <t>12024/36424</t>
  </si>
  <si>
    <t>279/39</t>
  </si>
  <si>
    <t>BY1U/00030245/3</t>
  </si>
  <si>
    <t>Szczepice 32</t>
  </si>
  <si>
    <t>279/40</t>
  </si>
  <si>
    <t>BY1U/00016674/5</t>
  </si>
  <si>
    <t>19318/30921</t>
  </si>
  <si>
    <t>BY1U/00026815/9</t>
  </si>
  <si>
    <t>Szczepice 33</t>
  </si>
  <si>
    <t>279/8</t>
  </si>
  <si>
    <t>288/1</t>
  </si>
  <si>
    <t>288/2</t>
  </si>
  <si>
    <t>294/1</t>
  </si>
  <si>
    <t>294/2</t>
  </si>
  <si>
    <t>ŁVI</t>
  </si>
  <si>
    <t>BY1U/00018665/3</t>
  </si>
  <si>
    <t>45/2</t>
  </si>
  <si>
    <t>51/2</t>
  </si>
  <si>
    <t>Tupadły</t>
  </si>
  <si>
    <t>BY1U/00030746/5</t>
  </si>
  <si>
    <t>BY1U/00017934/3</t>
  </si>
  <si>
    <t>14/46</t>
  </si>
  <si>
    <t>14/49</t>
  </si>
  <si>
    <t>BY1U/00025950/0</t>
  </si>
  <si>
    <t>Tupadły 8b</t>
  </si>
  <si>
    <t>14/53</t>
  </si>
  <si>
    <t>BY1U/00017985/5</t>
  </si>
  <si>
    <t>Turzyn</t>
  </si>
  <si>
    <t>BY1U/00017970/7</t>
  </si>
  <si>
    <t>117/1</t>
  </si>
  <si>
    <t>141/1</t>
  </si>
  <si>
    <t>BY1U/00025480/4</t>
  </si>
  <si>
    <t>BY1U/00027072/5</t>
  </si>
  <si>
    <t>141/4</t>
  </si>
  <si>
    <t>BY1U/00017923/3</t>
  </si>
  <si>
    <t>175/1</t>
  </si>
  <si>
    <t>177/2</t>
  </si>
  <si>
    <t>BY1U/00026936/3</t>
  </si>
  <si>
    <t>186/6</t>
  </si>
  <si>
    <t>BY1U/00034319/1</t>
  </si>
  <si>
    <t>199/11</t>
  </si>
  <si>
    <t>BY1U/00030832/5</t>
  </si>
  <si>
    <t>203/3</t>
  </si>
  <si>
    <t>BY1U/00017689/0</t>
  </si>
  <si>
    <t>Turzyn 3a</t>
  </si>
  <si>
    <t>211/1</t>
  </si>
  <si>
    <t>BY1U/00025289/5</t>
  </si>
  <si>
    <t>Turzyn 5a</t>
  </si>
  <si>
    <t>235/1</t>
  </si>
  <si>
    <t>BY1U/00018021/7</t>
  </si>
  <si>
    <t>61/1</t>
  </si>
  <si>
    <t>Ujazd</t>
  </si>
  <si>
    <t>BY1U/00029079/8</t>
  </si>
  <si>
    <t>BY1U/00017941/5</t>
  </si>
  <si>
    <t>6/8</t>
  </si>
  <si>
    <t>BY1U/00024462/5</t>
  </si>
  <si>
    <t>Włodzimierzewo</t>
  </si>
  <si>
    <t>BY1U/00017933/6</t>
  </si>
  <si>
    <t>12/3</t>
  </si>
  <si>
    <t>BY1U/00024606/7</t>
  </si>
  <si>
    <t>BY1U/00009142/5</t>
  </si>
  <si>
    <t>Żarczyn</t>
  </si>
  <si>
    <t>BY1U/00017957/0</t>
  </si>
  <si>
    <t>181/1</t>
  </si>
  <si>
    <t>BY1U/00031343/7</t>
  </si>
  <si>
    <t>Żarczyn 37</t>
  </si>
  <si>
    <t>181/3</t>
  </si>
  <si>
    <t>BY1U/00017646/7</t>
  </si>
  <si>
    <t>BY1U/00017641/2</t>
  </si>
  <si>
    <t>201/2</t>
  </si>
  <si>
    <t>244/1</t>
  </si>
  <si>
    <t>BY1U/00017643/6</t>
  </si>
  <si>
    <t>BY1U/00019269/4</t>
  </si>
  <si>
    <t>Żarczyn 25</t>
  </si>
  <si>
    <t>BY1U/00019268/7</t>
  </si>
  <si>
    <t>79/184</t>
  </si>
  <si>
    <t>59/3</t>
  </si>
  <si>
    <t>BY1U/00017644/3</t>
  </si>
  <si>
    <t>Żarczyn 14</t>
  </si>
  <si>
    <t>62/1</t>
  </si>
  <si>
    <t>74/1</t>
  </si>
  <si>
    <t>Żurawia</t>
  </si>
  <si>
    <t>BY1U/00019505/1</t>
  </si>
  <si>
    <t>140/2</t>
  </si>
  <si>
    <t>161/3</t>
  </si>
  <si>
    <t>BY1U/00039020/3</t>
  </si>
  <si>
    <t>165/2</t>
  </si>
  <si>
    <t>BY1U/00030483/3</t>
  </si>
  <si>
    <t>BY1U/00039252/8</t>
  </si>
  <si>
    <t>Żurawia 45</t>
  </si>
  <si>
    <t>BY1U/00030708/7</t>
  </si>
  <si>
    <t>BY1U/00034362/7</t>
  </si>
  <si>
    <t>4/4</t>
  </si>
  <si>
    <t>44/3</t>
  </si>
  <si>
    <t>55/2</t>
  </si>
  <si>
    <t>BY1U/00022655/1</t>
  </si>
  <si>
    <t>62/10</t>
  </si>
  <si>
    <t>BY1U/00024317/4</t>
  </si>
  <si>
    <t>BY1U/00026716/5</t>
  </si>
  <si>
    <t>Suma pow. [ha]:</t>
  </si>
  <si>
    <t>EWIDENCJA NIERUCHOMOŚCI WCHODZĄCYCH W SKŁAD ZASOBU NIERUCHOMOŚCI GMINY KCYNIA</t>
  </si>
  <si>
    <t>EWIDENCJA BUDYNKÓW STANOWIĄCYCH WŁASNOŚĆ GMINY KCYNIA</t>
  </si>
  <si>
    <t>PODSUMOWANIE BĄK</t>
  </si>
  <si>
    <t>21/2</t>
  </si>
  <si>
    <t>23/27</t>
  </si>
  <si>
    <t>PODSUMOWANIE CHWALISZEWO</t>
  </si>
  <si>
    <t>378/1</t>
  </si>
  <si>
    <t>PODSUMOWANIE DĘBOGÓRA</t>
  </si>
  <si>
    <t>PODSUMOWANIE DOBIESZEWO</t>
  </si>
  <si>
    <t>PODSUMOWANIE DZIEWIERZEWO</t>
  </si>
  <si>
    <t>PODSUMOWANIE ELIZEWO</t>
  </si>
  <si>
    <t>PODSUMOWANIE GŁOGOWINIEC</t>
  </si>
  <si>
    <t>PODSUMOWANIE GÓRKI DĄBSKIE</t>
  </si>
  <si>
    <t>PODSUMOWANIE GÓRKI ZAGAJNE</t>
  </si>
  <si>
    <t>PODSUMOWANIE GROCHOLIN</t>
  </si>
  <si>
    <t>PODSUMOWANIE GROMADNO</t>
  </si>
  <si>
    <t>PODSUMOWANIE IWNO</t>
  </si>
  <si>
    <t>PODSUMOWANIE JÓZEFKOWO</t>
  </si>
  <si>
    <t>PODSUMOWANIE KARMELITA</t>
  </si>
  <si>
    <t>PODSUMOWANIE KAZIMIERZEWO</t>
  </si>
  <si>
    <t>1072/1</t>
  </si>
  <si>
    <t>1072/2</t>
  </si>
  <si>
    <t>PODSUMOWANIE MIASTO KCYNIA</t>
  </si>
  <si>
    <t>PODSUMOWANIE LASKOWNICA</t>
  </si>
  <si>
    <t>PODSUMOWANIE LUDWIKOWO</t>
  </si>
  <si>
    <t>PODSUMOWANIE LUDWIKOWO - ŁĄKI</t>
  </si>
  <si>
    <t>PODSUMOWANIE ŁANKOWICE</t>
  </si>
  <si>
    <t>BY1U/00041263/5</t>
  </si>
  <si>
    <t>PODSUMOWANIE MALICE</t>
  </si>
  <si>
    <t>PODSUMOWANIE MIASKOWO</t>
  </si>
  <si>
    <t>PODSUMOWANIE MIASTOWICE</t>
  </si>
  <si>
    <t>PODSUMOWANIE MIECZKOWO</t>
  </si>
  <si>
    <t>PODSUMOWANIE NOWA WIEŚ NOTECKA</t>
  </si>
  <si>
    <t>PODSUMOWANIE PALMIEROWO</t>
  </si>
  <si>
    <t>PODSUMOWANIE PIOTROWO</t>
  </si>
  <si>
    <t>PODSUMOWANIE ROZPĘTEK</t>
  </si>
  <si>
    <t>PODSUMOWANIE ROZSTRZĘBOWO</t>
  </si>
  <si>
    <t>PODSUMOWANIE SIPIORY</t>
  </si>
  <si>
    <t>PODSUMOWANIE SIERNIKI</t>
  </si>
  <si>
    <t>PODSUMOWANIE SŁUPOWA</t>
  </si>
  <si>
    <t>PODSUMOWANIE SMOGULECKA WIEŚ</t>
  </si>
  <si>
    <t>PODSUMOWANIE STUDZIENKI</t>
  </si>
  <si>
    <t>PODSUMOWANIE SUCHORĘCZ</t>
  </si>
  <si>
    <t>PODSUMOWANIE SUCHORĘCZEK</t>
  </si>
  <si>
    <t>PODSUMOWANIE SZCZEPICE</t>
  </si>
  <si>
    <t>PODSUMOWANIE TUPADŁY</t>
  </si>
  <si>
    <t>PODSUMOWANIE TURZYN</t>
  </si>
  <si>
    <t>PODSUMOWANIE UJAZD</t>
  </si>
  <si>
    <t>PODSUMOWANIE WŁODZIMIERZEWO</t>
  </si>
  <si>
    <t>59/4</t>
  </si>
  <si>
    <t>59/5</t>
  </si>
  <si>
    <t>PODSUMOWANIE ŻARCZYN</t>
  </si>
  <si>
    <t>PODSUMOWANIE ŻURAWIA</t>
  </si>
  <si>
    <t>677/12</t>
  </si>
  <si>
    <t>677/13</t>
  </si>
  <si>
    <t xml:space="preserve"> </t>
  </si>
  <si>
    <t xml:space="preserve">     </t>
  </si>
  <si>
    <t>161/1889</t>
  </si>
  <si>
    <t>179/593</t>
  </si>
  <si>
    <t>10227/49301</t>
  </si>
  <si>
    <t>631/1</t>
  </si>
  <si>
    <t>BY1U/00042597/2</t>
  </si>
  <si>
    <t>5184/29728</t>
  </si>
  <si>
    <t>692/1</t>
  </si>
  <si>
    <t>własnośc</t>
  </si>
  <si>
    <t>692/2</t>
  </si>
  <si>
    <t>694/1</t>
  </si>
  <si>
    <t>W-RIIIa</t>
  </si>
  <si>
    <t>694/2</t>
  </si>
  <si>
    <t>PODSUMOWANIE OGÓŁEM:</t>
  </si>
  <si>
    <t>X</t>
  </si>
  <si>
    <t>PODSUMOWANIE UŻYTKOWANIA WIECZYSTEGO</t>
  </si>
  <si>
    <t>EWIDENCJA NIERUCHOMOŚCI STANOWIĄCYCH WSPÓŁWŁASNOŚĆ GMINY KCYNIA</t>
  </si>
  <si>
    <t>łwłasność</t>
  </si>
  <si>
    <t xml:space="preserve">Bi </t>
  </si>
  <si>
    <t>Br-RIVa</t>
  </si>
  <si>
    <t xml:space="preserve">RVI </t>
  </si>
  <si>
    <t xml:space="preserve">RIVa </t>
  </si>
  <si>
    <t xml:space="preserve">PODSUMOWANIE WSPÓŁWŁASNOŚCI </t>
  </si>
  <si>
    <t xml:space="preserve">PsV                                  </t>
  </si>
  <si>
    <t xml:space="preserve">RIVb                                   </t>
  </si>
  <si>
    <t xml:space="preserve">RIIIa                                   </t>
  </si>
  <si>
    <t xml:space="preserve">Lz </t>
  </si>
  <si>
    <t xml:space="preserve">RIVb                                     </t>
  </si>
  <si>
    <t xml:space="preserve">PsV                                    </t>
  </si>
  <si>
    <t>RIIIB</t>
  </si>
  <si>
    <t>RIVb</t>
  </si>
  <si>
    <t>Lzr-PsVI</t>
  </si>
  <si>
    <t xml:space="preserve">RV </t>
  </si>
  <si>
    <t>LsIII</t>
  </si>
  <si>
    <t>ŁV</t>
  </si>
  <si>
    <t xml:space="preserve">ŁIV </t>
  </si>
  <si>
    <t xml:space="preserve">ŁV </t>
  </si>
  <si>
    <t>PsV</t>
  </si>
  <si>
    <t>S-RV</t>
  </si>
  <si>
    <t xml:space="preserve">PsV </t>
  </si>
  <si>
    <t xml:space="preserve">RIIIb </t>
  </si>
  <si>
    <t>ŁIII</t>
  </si>
  <si>
    <t>PsIII</t>
  </si>
  <si>
    <t xml:space="preserve">Ba </t>
  </si>
  <si>
    <t xml:space="preserve">RIVb </t>
  </si>
  <si>
    <t xml:space="preserve">RII </t>
  </si>
  <si>
    <t>Br-ŁIV</t>
  </si>
  <si>
    <t xml:space="preserve">S-RVI </t>
  </si>
  <si>
    <t>Psvi</t>
  </si>
  <si>
    <t xml:space="preserve">PsVI </t>
  </si>
  <si>
    <t xml:space="preserve">W </t>
  </si>
  <si>
    <t>318/2</t>
  </si>
  <si>
    <t>318/3</t>
  </si>
  <si>
    <t>EWIDENCJA NIERUCHOMOŚCI W UŻYTKOWANIU WIECZYSTYM PRZEZ GMINĘ KCYNIA</t>
  </si>
  <si>
    <t>PODSUMOWANIE KCYNIA</t>
  </si>
  <si>
    <t>x</t>
  </si>
  <si>
    <t>pozostałe budynki niemieszkalne</t>
  </si>
  <si>
    <t>1/0</t>
  </si>
  <si>
    <t>1073/12, 1073/14</t>
  </si>
  <si>
    <t>59/1, 59/4</t>
  </si>
  <si>
    <t>budynki handlowo-usługowe</t>
  </si>
  <si>
    <t>281/1, 283</t>
  </si>
  <si>
    <t>budynki produkcyjne, usługowe i gospodarcze dla rolnictwa</t>
  </si>
  <si>
    <t>budynki mieszkalne</t>
  </si>
  <si>
    <t xml:space="preserve">2/1 </t>
  </si>
  <si>
    <t>1  /0</t>
  </si>
  <si>
    <t>147/2, 147/7</t>
  </si>
  <si>
    <t>budynki oświaty nauki i kultury oraz budynki sportowe</t>
  </si>
  <si>
    <t xml:space="preserve">1/0 </t>
  </si>
  <si>
    <t>budynki transportu i łączności</t>
  </si>
  <si>
    <t>ŁĄCZNA POWIERZCHNIA GRUNTÓW STANOWIĄCYCH WŁASNOŚĆ I WSPÓŁWŁASNOŚĆ GMINY KCYNIA</t>
  </si>
  <si>
    <t>Załącznik Nr 2 do zarządzenia Nr 175.2023                              Burmistrza Kcyni  z dnia 29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</si>
</sst>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9" x14ac:knownFonts="1">
    <font>
      <sz val="10"/>
      <color rgb="FF000000"/>
      <name val="Times New Roman"/>
      <charset val="204"/>
    </font>
    <font>
      <sz val="8"/>
      <name val="Arial"/>
    </font>
    <font>
      <sz val="8"/>
      <color rgb="FF000000"/>
      <name val="Arial"/>
      <family val="2"/>
    </font>
    <font>
      <sz val="7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b/>
      <sz val="10"/>
      <color rgb="FF000000"/>
      <name val="Times New Roman"/>
      <family val="1"/>
      <charset val="238"/>
    </font>
    <font>
      <b/>
      <i/>
      <vertAlign val="superscript"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b/>
      <i/>
      <vertAlign val="superscript"/>
      <sz val="5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5E5E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7" fillId="3" borderId="9" xfId="0" applyFont="1" applyFill="1" applyBorder="1" applyAlignment="1">
      <alignment horizontal="center"/>
    </xf>
    <xf numFmtId="165" fontId="0" fillId="0" borderId="9" xfId="0" applyNumberFormat="1" applyBorder="1" applyAlignment="1">
      <alignment horizontal="left" wrapText="1"/>
    </xf>
    <xf numFmtId="165" fontId="0" fillId="0" borderId="9" xfId="0" applyNumberFormat="1" applyBorder="1" applyAlignment="1">
      <alignment horizontal="left" vertical="top"/>
    </xf>
    <xf numFmtId="165" fontId="0" fillId="0" borderId="10" xfId="0" applyNumberFormat="1" applyBorder="1" applyAlignment="1">
      <alignment horizontal="left" vertical="top"/>
    </xf>
    <xf numFmtId="165" fontId="0" fillId="0" borderId="9" xfId="0" applyNumberFormat="1" applyBorder="1" applyAlignment="1">
      <alignment horizontal="left" vertical="center" wrapText="1"/>
    </xf>
    <xf numFmtId="165" fontId="3" fillId="0" borderId="3" xfId="0" applyNumberFormat="1" applyFont="1" applyBorder="1" applyAlignment="1">
      <alignment vertical="top" wrapText="1"/>
    </xf>
    <xf numFmtId="165" fontId="0" fillId="0" borderId="0" xfId="0" applyNumberFormat="1" applyAlignment="1">
      <alignment horizontal="left" vertical="top"/>
    </xf>
    <xf numFmtId="165" fontId="0" fillId="0" borderId="13" xfId="0" applyNumberFormat="1" applyBorder="1" applyAlignment="1">
      <alignment horizontal="left" vertical="top"/>
    </xf>
    <xf numFmtId="165" fontId="0" fillId="0" borderId="4" xfId="0" applyNumberFormat="1" applyBorder="1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5" fontId="3" fillId="0" borderId="12" xfId="0" applyNumberFormat="1" applyFont="1" applyBorder="1" applyAlignment="1">
      <alignment vertical="top" wrapText="1"/>
    </xf>
    <xf numFmtId="165" fontId="3" fillId="0" borderId="12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5" fontId="0" fillId="0" borderId="5" xfId="0" applyNumberForma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vertical="center" shrinkToFit="1"/>
    </xf>
    <xf numFmtId="164" fontId="22" fillId="0" borderId="3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shrinkToFit="1"/>
    </xf>
    <xf numFmtId="164" fontId="22" fillId="0" borderId="6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vertical="top" wrapText="1"/>
    </xf>
    <xf numFmtId="1" fontId="22" fillId="0" borderId="6" xfId="0" applyNumberFormat="1" applyFont="1" applyBorder="1" applyAlignment="1">
      <alignment horizontal="center" vertical="center" shrinkToFit="1"/>
    </xf>
    <xf numFmtId="1" fontId="22" fillId="0" borderId="3" xfId="0" applyNumberFormat="1" applyFont="1" applyBorder="1" applyAlignment="1">
      <alignment horizontal="center" vertical="center" shrinkToFit="1"/>
    </xf>
    <xf numFmtId="0" fontId="21" fillId="0" borderId="21" xfId="0" applyFont="1" applyBorder="1" applyAlignment="1">
      <alignment vertical="top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top"/>
    </xf>
    <xf numFmtId="0" fontId="18" fillId="2" borderId="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vertical="center" shrinkToFit="1"/>
    </xf>
    <xf numFmtId="164" fontId="23" fillId="3" borderId="6" xfId="0" applyNumberFormat="1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wrapText="1"/>
    </xf>
    <xf numFmtId="49" fontId="21" fillId="0" borderId="6" xfId="0" applyNumberFormat="1" applyFont="1" applyBorder="1" applyAlignment="1">
      <alignment horizontal="center" vertical="center" wrapText="1"/>
    </xf>
    <xf numFmtId="0" fontId="22" fillId="3" borderId="20" xfId="0" applyFont="1" applyFill="1" applyBorder="1" applyAlignment="1">
      <alignment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vertical="center" wrapText="1"/>
    </xf>
    <xf numFmtId="0" fontId="24" fillId="3" borderId="20" xfId="0" applyFont="1" applyFill="1" applyBorder="1" applyAlignment="1">
      <alignment vertical="top" wrapText="1"/>
    </xf>
    <xf numFmtId="164" fontId="24" fillId="3" borderId="8" xfId="0" applyNumberFormat="1" applyFont="1" applyFill="1" applyBorder="1" applyAlignment="1">
      <alignment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vertical="center" shrinkToFit="1"/>
    </xf>
    <xf numFmtId="0" fontId="24" fillId="3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vertical="center" wrapText="1"/>
    </xf>
    <xf numFmtId="164" fontId="22" fillId="0" borderId="3" xfId="0" applyNumberFormat="1" applyFont="1" applyBorder="1" applyAlignment="1">
      <alignment horizontal="right" vertical="center" shrinkToFit="1"/>
    </xf>
    <xf numFmtId="0" fontId="22" fillId="0" borderId="18" xfId="0" applyFont="1" applyBorder="1" applyAlignment="1">
      <alignment vertical="center" wrapText="1"/>
    </xf>
    <xf numFmtId="165" fontId="3" fillId="0" borderId="0" xfId="0" applyNumberFormat="1" applyFont="1" applyAlignment="1">
      <alignment vertical="top" wrapText="1"/>
    </xf>
    <xf numFmtId="164" fontId="22" fillId="0" borderId="18" xfId="0" applyNumberFormat="1" applyFont="1" applyBorder="1" applyAlignment="1">
      <alignment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3" fillId="4" borderId="3" xfId="0" applyNumberFormat="1" applyFont="1" applyFill="1" applyBorder="1" applyAlignment="1">
      <alignment vertical="center" shrinkToFit="1"/>
    </xf>
    <xf numFmtId="0" fontId="24" fillId="4" borderId="3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164" fontId="23" fillId="3" borderId="9" xfId="0" applyNumberFormat="1" applyFont="1" applyFill="1" applyBorder="1" applyAlignment="1">
      <alignment vertical="center" shrinkToFit="1"/>
    </xf>
    <xf numFmtId="164" fontId="23" fillId="3" borderId="9" xfId="0" applyNumberFormat="1" applyFont="1" applyFill="1" applyBorder="1" applyAlignment="1">
      <alignment horizontal="center" vertical="center" shrinkToFit="1"/>
    </xf>
    <xf numFmtId="0" fontId="23" fillId="3" borderId="9" xfId="0" applyFont="1" applyFill="1" applyBorder="1" applyAlignment="1">
      <alignment vertical="center" wrapText="1"/>
    </xf>
    <xf numFmtId="164" fontId="16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 shrinkToFit="1"/>
    </xf>
    <xf numFmtId="164" fontId="21" fillId="0" borderId="6" xfId="0" applyNumberFormat="1" applyFont="1" applyBorder="1" applyAlignment="1">
      <alignment vertical="center" shrinkToFit="1"/>
    </xf>
    <xf numFmtId="164" fontId="21" fillId="0" borderId="6" xfId="0" applyNumberFormat="1" applyFont="1" applyBorder="1" applyAlignment="1">
      <alignment horizontal="right" vertical="center" shrinkToFit="1"/>
    </xf>
    <xf numFmtId="0" fontId="23" fillId="4" borderId="1" xfId="0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right" vertical="center"/>
    </xf>
    <xf numFmtId="164" fontId="23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top"/>
    </xf>
    <xf numFmtId="164" fontId="22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left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right" vertical="center" shrinkToFit="1"/>
    </xf>
    <xf numFmtId="49" fontId="21" fillId="0" borderId="17" xfId="0" applyNumberFormat="1" applyFont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164" fontId="25" fillId="5" borderId="27" xfId="0" applyNumberFormat="1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vertical="center" wrapText="1"/>
    </xf>
    <xf numFmtId="165" fontId="0" fillId="5" borderId="9" xfId="0" applyNumberFormat="1" applyFill="1" applyBorder="1" applyAlignment="1">
      <alignment horizontal="left" vertical="top"/>
    </xf>
    <xf numFmtId="165" fontId="0" fillId="5" borderId="10" xfId="0" applyNumberFormat="1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164" fontId="22" fillId="5" borderId="6" xfId="0" applyNumberFormat="1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vertical="center" shrinkToFit="1"/>
    </xf>
    <xf numFmtId="0" fontId="22" fillId="0" borderId="22" xfId="0" applyFont="1" applyBorder="1" applyAlignment="1">
      <alignment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right" vertical="center" shrinkToFit="1"/>
    </xf>
    <xf numFmtId="0" fontId="24" fillId="4" borderId="9" xfId="0" applyFont="1" applyFill="1" applyBorder="1" applyAlignment="1">
      <alignment horizontal="left" vertical="center" wrapText="1"/>
    </xf>
    <xf numFmtId="49" fontId="22" fillId="0" borderId="6" xfId="0" applyNumberFormat="1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shrinkToFit="1"/>
    </xf>
    <xf numFmtId="1" fontId="22" fillId="0" borderId="18" xfId="0" applyNumberFormat="1" applyFont="1" applyBorder="1" applyAlignment="1">
      <alignment horizontal="center" vertical="center" shrinkToFit="1"/>
    </xf>
    <xf numFmtId="12" fontId="21" fillId="0" borderId="6" xfId="0" applyNumberFormat="1" applyFont="1" applyBorder="1" applyAlignment="1">
      <alignment horizontal="center" vertical="center" wrapText="1"/>
    </xf>
    <xf numFmtId="12" fontId="21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4" fontId="0" fillId="5" borderId="0" xfId="0" applyNumberFormat="1" applyFill="1" applyAlignment="1">
      <alignment horizontal="left" vertical="top"/>
    </xf>
    <xf numFmtId="0" fontId="24" fillId="4" borderId="6" xfId="0" applyFont="1" applyFill="1" applyBorder="1" applyAlignment="1">
      <alignment horizontal="center" vertical="center" wrapText="1"/>
    </xf>
    <xf numFmtId="164" fontId="23" fillId="4" borderId="6" xfId="0" applyNumberFormat="1" applyFont="1" applyFill="1" applyBorder="1" applyAlignment="1">
      <alignment vertical="center" shrinkToFit="1"/>
    </xf>
    <xf numFmtId="164" fontId="23" fillId="4" borderId="6" xfId="0" applyNumberFormat="1" applyFont="1" applyFill="1" applyBorder="1" applyAlignment="1">
      <alignment horizontal="center" vertical="center" shrinkToFit="1"/>
    </xf>
    <xf numFmtId="0" fontId="24" fillId="4" borderId="20" xfId="0" applyFont="1" applyFill="1" applyBorder="1" applyAlignment="1">
      <alignment vertical="top" wrapText="1"/>
    </xf>
    <xf numFmtId="0" fontId="22" fillId="4" borderId="20" xfId="0" applyFont="1" applyFill="1" applyBorder="1" applyAlignment="1">
      <alignment vertical="center" wrapText="1"/>
    </xf>
    <xf numFmtId="0" fontId="23" fillId="4" borderId="20" xfId="0" applyFont="1" applyFill="1" applyBorder="1" applyAlignment="1">
      <alignment vertical="center" wrapText="1"/>
    </xf>
    <xf numFmtId="164" fontId="23" fillId="4" borderId="2" xfId="0" applyNumberFormat="1" applyFont="1" applyFill="1" applyBorder="1" applyAlignment="1">
      <alignment vertical="center" shrinkToFi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vertical="top" wrapText="1"/>
    </xf>
    <xf numFmtId="0" fontId="21" fillId="4" borderId="3" xfId="0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right" vertical="center" shrinkToFit="1"/>
    </xf>
    <xf numFmtId="164" fontId="23" fillId="4" borderId="6" xfId="0" applyNumberFormat="1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center" vertical="center" wrapText="1"/>
    </xf>
    <xf numFmtId="164" fontId="24" fillId="4" borderId="20" xfId="0" applyNumberFormat="1" applyFont="1" applyFill="1" applyBorder="1" applyAlignment="1">
      <alignment vertical="top" wrapText="1"/>
    </xf>
    <xf numFmtId="164" fontId="23" fillId="4" borderId="9" xfId="0" applyNumberFormat="1" applyFont="1" applyFill="1" applyBorder="1" applyAlignment="1">
      <alignment horizontal="center" vertical="center" shrinkToFit="1"/>
    </xf>
    <xf numFmtId="164" fontId="16" fillId="4" borderId="9" xfId="0" applyNumberFormat="1" applyFont="1" applyFill="1" applyBorder="1" applyAlignment="1">
      <alignment horizontal="right" vertical="center" shrinkToFit="1"/>
    </xf>
    <xf numFmtId="164" fontId="16" fillId="4" borderId="9" xfId="0" applyNumberFormat="1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1" fontId="14" fillId="0" borderId="9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right" vertical="center" shrinkToFit="1"/>
    </xf>
    <xf numFmtId="164" fontId="22" fillId="0" borderId="17" xfId="0" applyNumberFormat="1" applyFont="1" applyBorder="1" applyAlignment="1">
      <alignment horizontal="right" vertical="center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" fontId="22" fillId="0" borderId="15" xfId="0" applyNumberFormat="1" applyFont="1" applyBorder="1" applyAlignment="1">
      <alignment horizontal="center" vertical="center" shrinkToFit="1"/>
    </xf>
    <xf numFmtId="1" fontId="22" fillId="0" borderId="17" xfId="0" applyNumberFormat="1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164" fontId="22" fillId="0" borderId="16" xfId="0" applyNumberFormat="1" applyFont="1" applyBorder="1" applyAlignment="1">
      <alignment horizontal="right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164" fontId="22" fillId="0" borderId="15" xfId="0" applyNumberFormat="1" applyFont="1" applyBorder="1" applyAlignment="1">
      <alignment horizontal="center" vertical="center" shrinkToFit="1"/>
    </xf>
    <xf numFmtId="164" fontId="22" fillId="0" borderId="16" xfId="0" applyNumberFormat="1" applyFont="1" applyBorder="1" applyAlignment="1">
      <alignment horizontal="center" vertical="center" shrinkToFit="1"/>
    </xf>
    <xf numFmtId="164" fontId="22" fillId="0" borderId="17" xfId="0" applyNumberFormat="1" applyFont="1" applyBorder="1" applyAlignment="1">
      <alignment horizontal="center" vertical="center" shrinkToFit="1"/>
    </xf>
    <xf numFmtId="1" fontId="22" fillId="0" borderId="16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right" vertical="center" shrinkToFit="1"/>
    </xf>
    <xf numFmtId="1" fontId="22" fillId="0" borderId="17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right" vertical="center" shrinkToFit="1"/>
    </xf>
    <xf numFmtId="12" fontId="21" fillId="0" borderId="15" xfId="0" applyNumberFormat="1" applyFont="1" applyBorder="1" applyAlignment="1">
      <alignment horizontal="center" vertical="center" wrapText="1"/>
    </xf>
    <xf numFmtId="12" fontId="21" fillId="0" borderId="16" xfId="0" applyNumberFormat="1" applyFont="1" applyBorder="1" applyAlignment="1">
      <alignment horizontal="center" vertical="center" wrapText="1"/>
    </xf>
    <xf numFmtId="12" fontId="21" fillId="0" borderId="17" xfId="0" applyNumberFormat="1" applyFont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shrinkToFit="1"/>
    </xf>
    <xf numFmtId="0" fontId="22" fillId="0" borderId="1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64" fontId="22" fillId="5" borderId="15" xfId="0" applyNumberFormat="1" applyFont="1" applyFill="1" applyBorder="1" applyAlignment="1">
      <alignment horizontal="right" vertical="center" shrinkToFit="1"/>
    </xf>
    <xf numFmtId="164" fontId="22" fillId="5" borderId="16" xfId="0" applyNumberFormat="1" applyFont="1" applyFill="1" applyBorder="1" applyAlignment="1">
      <alignment horizontal="right" vertical="center" shrinkToFit="1"/>
    </xf>
    <xf numFmtId="164" fontId="22" fillId="5" borderId="17" xfId="0" applyNumberFormat="1" applyFont="1" applyFill="1" applyBorder="1" applyAlignment="1">
      <alignment horizontal="right" vertical="center" shrinkToFit="1"/>
    </xf>
    <xf numFmtId="1" fontId="22" fillId="5" borderId="15" xfId="0" applyNumberFormat="1" applyFont="1" applyFill="1" applyBorder="1" applyAlignment="1">
      <alignment horizontal="center" vertical="center" shrinkToFit="1"/>
    </xf>
    <xf numFmtId="1" fontId="22" fillId="5" borderId="16" xfId="0" applyNumberFormat="1" applyFont="1" applyFill="1" applyBorder="1" applyAlignment="1">
      <alignment horizontal="center" vertical="center" shrinkToFit="1"/>
    </xf>
    <xf numFmtId="1" fontId="22" fillId="5" borderId="17" xfId="0" applyNumberFormat="1" applyFont="1" applyFill="1" applyBorder="1" applyAlignment="1">
      <alignment horizontal="center" vertical="center" shrinkToFi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8" fillId="4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shrinkToFit="1"/>
    </xf>
    <xf numFmtId="1" fontId="2" fillId="0" borderId="8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4D81-A783-4F6D-B4F5-25BEBDC3E083}">
  <sheetPr>
    <pageSetUpPr fitToPage="1"/>
  </sheetPr>
  <dimension ref="A1:AJ2580"/>
  <sheetViews>
    <sheetView tabSelected="1" view="pageBreakPreview" topLeftCell="A2132" zoomScale="110" zoomScaleNormal="110" zoomScaleSheetLayoutView="110" workbookViewId="0">
      <selection activeCell="I1" sqref="I1:J1"/>
    </sheetView>
  </sheetViews>
  <sheetFormatPr defaultRowHeight="12.75" x14ac:dyDescent="0.2"/>
  <cols>
    <col min="1" max="1" width="8.33203125" style="56" customWidth="1"/>
    <col min="2" max="2" width="21" style="56" customWidth="1"/>
    <col min="3" max="3" width="13.33203125" style="56" customWidth="1"/>
    <col min="4" max="4" width="20.33203125" style="56" customWidth="1"/>
    <col min="5" max="5" width="14.1640625" style="56" customWidth="1"/>
    <col min="6" max="6" width="15" style="65" customWidth="1"/>
    <col min="7" max="8" width="20.83203125" style="56" customWidth="1"/>
    <col min="9" max="9" width="27.6640625" style="56" customWidth="1"/>
    <col min="10" max="10" width="20.6640625" style="57" customWidth="1"/>
    <col min="11" max="11" width="11" hidden="1" customWidth="1"/>
    <col min="12" max="12" width="10.5" hidden="1" customWidth="1"/>
    <col min="13" max="35" width="0" hidden="1" customWidth="1"/>
    <col min="36" max="36" width="22.83203125" style="145" hidden="1" customWidth="1"/>
  </cols>
  <sheetData>
    <row r="1" spans="1:35" ht="30" customHeight="1" x14ac:dyDescent="0.2">
      <c r="I1" s="261" t="s">
        <v>2415</v>
      </c>
      <c r="J1" s="261"/>
    </row>
    <row r="4" spans="1:35" ht="15" customHeight="1" x14ac:dyDescent="0.2">
      <c r="A4" s="205" t="s">
        <v>2288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35" ht="15" customHeight="1" x14ac:dyDescent="0.2">
      <c r="A5" s="35"/>
      <c r="B5" s="35"/>
      <c r="C5" s="35"/>
      <c r="D5" s="35"/>
      <c r="E5" s="35"/>
      <c r="F5" s="98"/>
      <c r="G5" s="35"/>
      <c r="H5" s="35"/>
      <c r="I5" s="35"/>
      <c r="J5" s="35"/>
    </row>
    <row r="7" spans="1:35" ht="15" x14ac:dyDescent="0.2">
      <c r="A7" s="206" t="s">
        <v>52</v>
      </c>
      <c r="B7" s="206" t="s">
        <v>720</v>
      </c>
      <c r="C7" s="206" t="s">
        <v>721</v>
      </c>
      <c r="D7" s="206" t="s">
        <v>722</v>
      </c>
      <c r="E7" s="206" t="s">
        <v>723</v>
      </c>
      <c r="F7" s="207" t="s">
        <v>410</v>
      </c>
      <c r="G7" s="208" t="s">
        <v>724</v>
      </c>
      <c r="H7" s="208"/>
      <c r="I7" s="206" t="s">
        <v>53</v>
      </c>
      <c r="J7" s="206" t="s">
        <v>24</v>
      </c>
      <c r="K7" s="199" t="s">
        <v>25</v>
      </c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</row>
    <row r="8" spans="1:35" ht="15" customHeight="1" x14ac:dyDescent="0.2">
      <c r="A8" s="206"/>
      <c r="B8" s="206"/>
      <c r="C8" s="206"/>
      <c r="D8" s="206"/>
      <c r="E8" s="206"/>
      <c r="F8" s="207"/>
      <c r="G8" s="208"/>
      <c r="H8" s="208"/>
      <c r="I8" s="206"/>
      <c r="J8" s="206"/>
      <c r="K8" s="200" t="s">
        <v>26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2"/>
      <c r="AI8" s="203" t="s">
        <v>27</v>
      </c>
    </row>
    <row r="9" spans="1:35" ht="15" customHeight="1" x14ac:dyDescent="0.25">
      <c r="A9" s="206"/>
      <c r="B9" s="206"/>
      <c r="C9" s="206"/>
      <c r="D9" s="206"/>
      <c r="E9" s="206"/>
      <c r="F9" s="207"/>
      <c r="G9" s="67" t="s">
        <v>725</v>
      </c>
      <c r="H9" s="67" t="s">
        <v>410</v>
      </c>
      <c r="I9" s="206"/>
      <c r="J9" s="206"/>
      <c r="K9" s="8" t="s">
        <v>28</v>
      </c>
      <c r="L9" s="8" t="s">
        <v>29</v>
      </c>
      <c r="M9" s="8" t="s">
        <v>30</v>
      </c>
      <c r="N9" s="8" t="s">
        <v>31</v>
      </c>
      <c r="O9" s="8" t="s">
        <v>32</v>
      </c>
      <c r="P9" s="8" t="s">
        <v>33</v>
      </c>
      <c r="Q9" s="8" t="s">
        <v>34</v>
      </c>
      <c r="R9" s="8" t="s">
        <v>35</v>
      </c>
      <c r="S9" s="8" t="s">
        <v>36</v>
      </c>
      <c r="T9" s="8" t="s">
        <v>37</v>
      </c>
      <c r="U9" s="8" t="s">
        <v>38</v>
      </c>
      <c r="V9" s="8" t="s">
        <v>39</v>
      </c>
      <c r="W9" s="8" t="s">
        <v>40</v>
      </c>
      <c r="X9" s="8" t="s">
        <v>41</v>
      </c>
      <c r="Y9" s="8" t="s">
        <v>42</v>
      </c>
      <c r="Z9" s="8" t="s">
        <v>43</v>
      </c>
      <c r="AA9" s="8" t="s">
        <v>44</v>
      </c>
      <c r="AB9" s="8" t="s">
        <v>45</v>
      </c>
      <c r="AC9" s="8" t="s">
        <v>46</v>
      </c>
      <c r="AD9" s="8" t="s">
        <v>47</v>
      </c>
      <c r="AE9" s="8" t="s">
        <v>48</v>
      </c>
      <c r="AF9" s="8" t="s">
        <v>49</v>
      </c>
      <c r="AG9" s="8" t="s">
        <v>50</v>
      </c>
      <c r="AH9" s="8" t="s">
        <v>51</v>
      </c>
      <c r="AI9" s="204"/>
    </row>
    <row r="10" spans="1:35" ht="15.95" customHeight="1" x14ac:dyDescent="0.2">
      <c r="A10" s="43" t="s">
        <v>54</v>
      </c>
      <c r="B10" s="43" t="s">
        <v>726</v>
      </c>
      <c r="C10" s="43" t="s">
        <v>727</v>
      </c>
      <c r="D10" s="43" t="s">
        <v>728</v>
      </c>
      <c r="E10" s="51">
        <v>151</v>
      </c>
      <c r="F10" s="44">
        <v>0.4304</v>
      </c>
      <c r="G10" s="43" t="s">
        <v>729</v>
      </c>
      <c r="H10" s="45">
        <v>0.4304</v>
      </c>
      <c r="I10" s="124" t="s">
        <v>730</v>
      </c>
      <c r="J10" s="58"/>
      <c r="K10" s="36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  <c r="AF10" s="10"/>
      <c r="AG10" s="10"/>
      <c r="AH10" s="10"/>
      <c r="AI10" s="10"/>
    </row>
    <row r="11" spans="1:35" ht="15.95" customHeight="1" x14ac:dyDescent="0.2">
      <c r="A11" s="46" t="s">
        <v>55</v>
      </c>
      <c r="B11" s="46" t="s">
        <v>726</v>
      </c>
      <c r="C11" s="46" t="s">
        <v>727</v>
      </c>
      <c r="D11" s="46" t="s">
        <v>728</v>
      </c>
      <c r="E11" s="50">
        <v>155</v>
      </c>
      <c r="F11" s="47">
        <v>0.99</v>
      </c>
      <c r="G11" s="46" t="s">
        <v>729</v>
      </c>
      <c r="H11" s="48">
        <v>0.99</v>
      </c>
      <c r="I11" s="46" t="s">
        <v>731</v>
      </c>
      <c r="J11" s="59"/>
      <c r="K11" s="36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10"/>
      <c r="AG11" s="10"/>
      <c r="AH11" s="10"/>
      <c r="AI11" s="10"/>
    </row>
    <row r="12" spans="1:35" ht="15.95" customHeight="1" x14ac:dyDescent="0.2">
      <c r="A12" s="46" t="s">
        <v>56</v>
      </c>
      <c r="B12" s="46" t="s">
        <v>726</v>
      </c>
      <c r="C12" s="46" t="s">
        <v>727</v>
      </c>
      <c r="D12" s="46" t="s">
        <v>728</v>
      </c>
      <c r="E12" s="46" t="s">
        <v>732</v>
      </c>
      <c r="F12" s="47">
        <v>0.26840000000000003</v>
      </c>
      <c r="G12" s="46" t="s">
        <v>729</v>
      </c>
      <c r="H12" s="48">
        <v>0.26840000000000003</v>
      </c>
      <c r="I12" s="46" t="s">
        <v>733</v>
      </c>
      <c r="J12" s="59"/>
      <c r="K12" s="36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10"/>
      <c r="AG12" s="10"/>
      <c r="AH12" s="10"/>
      <c r="AI12" s="10"/>
    </row>
    <row r="13" spans="1:35" ht="15.95" customHeight="1" x14ac:dyDescent="0.2">
      <c r="A13" s="46" t="s">
        <v>57</v>
      </c>
      <c r="B13" s="46" t="s">
        <v>726</v>
      </c>
      <c r="C13" s="46" t="s">
        <v>727</v>
      </c>
      <c r="D13" s="46" t="s">
        <v>728</v>
      </c>
      <c r="E13" s="50">
        <v>157</v>
      </c>
      <c r="F13" s="47">
        <v>0.45650000000000002</v>
      </c>
      <c r="G13" s="46" t="s">
        <v>729</v>
      </c>
      <c r="H13" s="48">
        <v>0.45650000000000002</v>
      </c>
      <c r="I13" s="46" t="s">
        <v>731</v>
      </c>
      <c r="J13" s="59"/>
      <c r="K13" s="36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10"/>
      <c r="AG13" s="10"/>
      <c r="AH13" s="10"/>
      <c r="AI13" s="10"/>
    </row>
    <row r="14" spans="1:35" ht="15.95" customHeight="1" x14ac:dyDescent="0.2">
      <c r="A14" s="46" t="s">
        <v>58</v>
      </c>
      <c r="B14" s="46" t="s">
        <v>726</v>
      </c>
      <c r="C14" s="46" t="s">
        <v>727</v>
      </c>
      <c r="D14" s="46" t="s">
        <v>728</v>
      </c>
      <c r="E14" s="50">
        <v>161</v>
      </c>
      <c r="F14" s="47">
        <v>1.5045999999999999</v>
      </c>
      <c r="G14" s="46" t="s">
        <v>729</v>
      </c>
      <c r="H14" s="48">
        <v>1.5045999999999999</v>
      </c>
      <c r="I14" s="46" t="s">
        <v>733</v>
      </c>
      <c r="J14" s="59"/>
      <c r="K14" s="36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10"/>
      <c r="AG14" s="10"/>
      <c r="AH14" s="10"/>
      <c r="AI14" s="10"/>
    </row>
    <row r="15" spans="1:35" ht="15.95" customHeight="1" x14ac:dyDescent="0.2">
      <c r="A15" s="46" t="s">
        <v>59</v>
      </c>
      <c r="B15" s="46" t="s">
        <v>726</v>
      </c>
      <c r="C15" s="46" t="s">
        <v>727</v>
      </c>
      <c r="D15" s="46" t="s">
        <v>728</v>
      </c>
      <c r="E15" s="46" t="s">
        <v>734</v>
      </c>
      <c r="F15" s="47">
        <v>0.1298</v>
      </c>
      <c r="G15" s="46" t="s">
        <v>729</v>
      </c>
      <c r="H15" s="48">
        <v>0.1298</v>
      </c>
      <c r="I15" s="46" t="s">
        <v>735</v>
      </c>
      <c r="J15" s="59"/>
      <c r="K15" s="36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10"/>
      <c r="AG15" s="10"/>
      <c r="AH15" s="10"/>
      <c r="AI15" s="10"/>
    </row>
    <row r="16" spans="1:35" ht="15.95" customHeight="1" x14ac:dyDescent="0.2">
      <c r="A16" s="171" t="s">
        <v>2290</v>
      </c>
      <c r="B16" s="172"/>
      <c r="C16" s="172"/>
      <c r="D16" s="172"/>
      <c r="E16" s="173"/>
      <c r="F16" s="72">
        <f>SUM(F10:F15)</f>
        <v>3.7796999999999996</v>
      </c>
      <c r="G16" s="71"/>
      <c r="H16" s="73">
        <f>SUM(H10:H15)</f>
        <v>3.7796999999999996</v>
      </c>
      <c r="I16" s="71"/>
      <c r="J16" s="74"/>
      <c r="K16" s="36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10"/>
      <c r="AG16" s="10"/>
      <c r="AH16" s="10"/>
      <c r="AI16" s="10"/>
    </row>
    <row r="17" spans="1:35" ht="15.95" customHeight="1" x14ac:dyDescent="0.2">
      <c r="A17" s="46" t="s">
        <v>54</v>
      </c>
      <c r="B17" s="46" t="s">
        <v>726</v>
      </c>
      <c r="C17" s="46" t="s">
        <v>727</v>
      </c>
      <c r="D17" s="46" t="s">
        <v>736</v>
      </c>
      <c r="E17" s="46" t="s">
        <v>737</v>
      </c>
      <c r="F17" s="47">
        <v>0.14369999999999999</v>
      </c>
      <c r="G17" s="46" t="s">
        <v>29</v>
      </c>
      <c r="H17" s="48">
        <v>0.14369999999999999</v>
      </c>
      <c r="I17" s="46" t="s">
        <v>738</v>
      </c>
      <c r="J17" s="59"/>
      <c r="K17" s="36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10"/>
      <c r="AG17" s="10"/>
      <c r="AH17" s="10"/>
      <c r="AI17" s="10"/>
    </row>
    <row r="18" spans="1:35" ht="15.95" customHeight="1" x14ac:dyDescent="0.2">
      <c r="A18" s="46" t="s">
        <v>55</v>
      </c>
      <c r="B18" s="46" t="s">
        <v>726</v>
      </c>
      <c r="C18" s="46" t="s">
        <v>727</v>
      </c>
      <c r="D18" s="46" t="s">
        <v>736</v>
      </c>
      <c r="E18" s="50">
        <v>16</v>
      </c>
      <c r="F18" s="47">
        <v>0.34310000000000002</v>
      </c>
      <c r="G18" s="46" t="s">
        <v>729</v>
      </c>
      <c r="H18" s="48">
        <v>0.34310000000000002</v>
      </c>
      <c r="I18" s="46" t="s">
        <v>739</v>
      </c>
      <c r="J18" s="59"/>
      <c r="K18" s="36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10"/>
      <c r="AG18" s="10"/>
      <c r="AH18" s="10"/>
      <c r="AI18" s="10"/>
    </row>
    <row r="19" spans="1:35" ht="15.95" customHeight="1" x14ac:dyDescent="0.2">
      <c r="A19" s="46" t="s">
        <v>56</v>
      </c>
      <c r="B19" s="46" t="s">
        <v>726</v>
      </c>
      <c r="C19" s="75" t="s">
        <v>727</v>
      </c>
      <c r="D19" s="46" t="s">
        <v>736</v>
      </c>
      <c r="E19" s="140" t="s">
        <v>2291</v>
      </c>
      <c r="F19" s="47">
        <v>7.3300000000000004E-2</v>
      </c>
      <c r="G19" s="46" t="s">
        <v>46</v>
      </c>
      <c r="H19" s="48">
        <v>7.3300000000000004E-2</v>
      </c>
      <c r="I19" s="46" t="s">
        <v>739</v>
      </c>
      <c r="J19" s="59"/>
      <c r="K19" s="36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10"/>
      <c r="AG19" s="10"/>
      <c r="AH19" s="10"/>
      <c r="AI19" s="10"/>
    </row>
    <row r="20" spans="1:35" ht="15.95" customHeight="1" x14ac:dyDescent="0.2">
      <c r="A20" s="46" t="s">
        <v>57</v>
      </c>
      <c r="B20" s="46" t="s">
        <v>726</v>
      </c>
      <c r="C20" s="46" t="s">
        <v>727</v>
      </c>
      <c r="D20" s="46" t="s">
        <v>736</v>
      </c>
      <c r="E20" s="50">
        <v>22</v>
      </c>
      <c r="F20" s="47">
        <v>0.1016</v>
      </c>
      <c r="G20" s="46" t="s">
        <v>729</v>
      </c>
      <c r="H20" s="48">
        <v>0.1016</v>
      </c>
      <c r="I20" s="46" t="s">
        <v>739</v>
      </c>
      <c r="J20" s="59"/>
      <c r="K20" s="36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"/>
      <c r="AF20" s="10"/>
      <c r="AG20" s="10"/>
      <c r="AH20" s="10"/>
      <c r="AI20" s="10"/>
    </row>
    <row r="21" spans="1:35" ht="15.95" customHeight="1" x14ac:dyDescent="0.2">
      <c r="A21" s="46" t="s">
        <v>58</v>
      </c>
      <c r="B21" s="46" t="s">
        <v>726</v>
      </c>
      <c r="C21" s="75" t="s">
        <v>727</v>
      </c>
      <c r="D21" s="46" t="s">
        <v>736</v>
      </c>
      <c r="E21" s="140" t="s">
        <v>2292</v>
      </c>
      <c r="F21" s="47">
        <v>6.1899999999999997E-2</v>
      </c>
      <c r="G21" s="46" t="s">
        <v>46</v>
      </c>
      <c r="H21" s="48">
        <v>6.1899999999999997E-2</v>
      </c>
      <c r="I21" s="46" t="s">
        <v>739</v>
      </c>
      <c r="J21" s="59"/>
      <c r="K21" s="36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10"/>
      <c r="AG21" s="10"/>
      <c r="AH21" s="10"/>
      <c r="AI21" s="10"/>
    </row>
    <row r="22" spans="1:35" ht="15.95" customHeight="1" x14ac:dyDescent="0.2">
      <c r="A22" s="178" t="s">
        <v>59</v>
      </c>
      <c r="B22" s="178" t="s">
        <v>726</v>
      </c>
      <c r="C22" s="178" t="s">
        <v>727</v>
      </c>
      <c r="D22" s="178" t="s">
        <v>736</v>
      </c>
      <c r="E22" s="178" t="s">
        <v>740</v>
      </c>
      <c r="F22" s="176">
        <v>0.92379999999999995</v>
      </c>
      <c r="G22" s="46" t="s">
        <v>2367</v>
      </c>
      <c r="H22" s="46">
        <v>0.75239999999999996</v>
      </c>
      <c r="I22" s="180" t="s">
        <v>741</v>
      </c>
      <c r="J22" s="60"/>
      <c r="K22" s="37"/>
      <c r="L22" s="1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  <c r="AF22" s="10"/>
      <c r="AG22" s="10"/>
      <c r="AH22" s="10"/>
      <c r="AI22" s="10"/>
    </row>
    <row r="23" spans="1:35" ht="15.95" customHeight="1" x14ac:dyDescent="0.2">
      <c r="A23" s="179"/>
      <c r="B23" s="179"/>
      <c r="C23" s="179"/>
      <c r="D23" s="179"/>
      <c r="E23" s="179"/>
      <c r="F23" s="177"/>
      <c r="G23" s="46" t="s">
        <v>33</v>
      </c>
      <c r="H23" s="46">
        <v>0.1714</v>
      </c>
      <c r="I23" s="181"/>
      <c r="J23" s="60"/>
      <c r="K23" s="37"/>
      <c r="L23" s="1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  <c r="AF23" s="10"/>
      <c r="AG23" s="10"/>
      <c r="AH23" s="10"/>
      <c r="AI23" s="10"/>
    </row>
    <row r="24" spans="1:35" ht="15.95" customHeight="1" x14ac:dyDescent="0.2">
      <c r="A24" s="46" t="s">
        <v>60</v>
      </c>
      <c r="B24" s="46" t="s">
        <v>726</v>
      </c>
      <c r="C24" s="46" t="s">
        <v>727</v>
      </c>
      <c r="D24" s="46" t="s">
        <v>736</v>
      </c>
      <c r="E24" s="46" t="s">
        <v>742</v>
      </c>
      <c r="F24" s="47">
        <v>0.9</v>
      </c>
      <c r="G24" s="46" t="s">
        <v>729</v>
      </c>
      <c r="H24" s="48">
        <v>0.9</v>
      </c>
      <c r="I24" s="46" t="s">
        <v>739</v>
      </c>
      <c r="J24" s="59"/>
      <c r="K24" s="36"/>
      <c r="L24" s="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1"/>
      <c r="AF24" s="10"/>
      <c r="AG24" s="10"/>
      <c r="AH24" s="10"/>
      <c r="AI24" s="10"/>
    </row>
    <row r="25" spans="1:35" ht="15.95" customHeight="1" x14ac:dyDescent="0.2">
      <c r="A25" s="46" t="s">
        <v>61</v>
      </c>
      <c r="B25" s="46" t="s">
        <v>726</v>
      </c>
      <c r="C25" s="46" t="s">
        <v>727</v>
      </c>
      <c r="D25" s="46" t="s">
        <v>736</v>
      </c>
      <c r="E25" s="50">
        <v>32</v>
      </c>
      <c r="F25" s="47">
        <v>0.27</v>
      </c>
      <c r="G25" s="46" t="s">
        <v>729</v>
      </c>
      <c r="H25" s="48">
        <v>0.27</v>
      </c>
      <c r="I25" s="46" t="s">
        <v>739</v>
      </c>
      <c r="J25" s="59"/>
      <c r="K25" s="36"/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1"/>
      <c r="AF25" s="10"/>
      <c r="AG25" s="10"/>
      <c r="AH25" s="10"/>
      <c r="AI25" s="10"/>
    </row>
    <row r="26" spans="1:35" ht="15.95" customHeight="1" x14ac:dyDescent="0.2">
      <c r="A26" s="46" t="s">
        <v>62</v>
      </c>
      <c r="B26" s="46" t="s">
        <v>726</v>
      </c>
      <c r="C26" s="46" t="s">
        <v>727</v>
      </c>
      <c r="D26" s="46" t="s">
        <v>736</v>
      </c>
      <c r="E26" s="46" t="s">
        <v>743</v>
      </c>
      <c r="F26" s="47">
        <v>0.31</v>
      </c>
      <c r="G26" s="46" t="s">
        <v>729</v>
      </c>
      <c r="H26" s="48">
        <v>0.31</v>
      </c>
      <c r="I26" s="46" t="s">
        <v>739</v>
      </c>
      <c r="J26" s="59"/>
      <c r="K26" s="36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1"/>
      <c r="AF26" s="10"/>
      <c r="AG26" s="10"/>
      <c r="AH26" s="10"/>
      <c r="AI26" s="10"/>
    </row>
    <row r="27" spans="1:35" ht="15.95" customHeight="1" x14ac:dyDescent="0.2">
      <c r="A27" s="46" t="s">
        <v>63</v>
      </c>
      <c r="B27" s="46" t="s">
        <v>726</v>
      </c>
      <c r="C27" s="46" t="s">
        <v>727</v>
      </c>
      <c r="D27" s="46" t="s">
        <v>736</v>
      </c>
      <c r="E27" s="50">
        <v>55</v>
      </c>
      <c r="F27" s="47">
        <v>6.7000000000000002E-3</v>
      </c>
      <c r="G27" s="46" t="s">
        <v>729</v>
      </c>
      <c r="H27" s="48">
        <v>6.7000000000000002E-3</v>
      </c>
      <c r="I27" s="46" t="s">
        <v>744</v>
      </c>
      <c r="J27" s="59"/>
      <c r="K27" s="36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1"/>
      <c r="AF27" s="10"/>
      <c r="AG27" s="10"/>
      <c r="AH27" s="10"/>
      <c r="AI27" s="10"/>
    </row>
    <row r="28" spans="1:35" ht="15.95" customHeight="1" x14ac:dyDescent="0.2">
      <c r="A28" s="46" t="s">
        <v>64</v>
      </c>
      <c r="B28" s="46" t="s">
        <v>726</v>
      </c>
      <c r="C28" s="46" t="s">
        <v>727</v>
      </c>
      <c r="D28" s="46" t="s">
        <v>736</v>
      </c>
      <c r="E28" s="50">
        <v>56</v>
      </c>
      <c r="F28" s="47">
        <v>0.1065</v>
      </c>
      <c r="G28" s="46" t="s">
        <v>30</v>
      </c>
      <c r="H28" s="48">
        <v>0.1065</v>
      </c>
      <c r="I28" s="46" t="s">
        <v>745</v>
      </c>
      <c r="J28" s="59"/>
      <c r="K28" s="36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1"/>
      <c r="AF28" s="10"/>
      <c r="AG28" s="10"/>
      <c r="AH28" s="10"/>
      <c r="AI28" s="10"/>
    </row>
    <row r="29" spans="1:35" ht="15.95" customHeight="1" x14ac:dyDescent="0.2">
      <c r="A29" s="46" t="s">
        <v>65</v>
      </c>
      <c r="B29" s="46" t="s">
        <v>726</v>
      </c>
      <c r="C29" s="46" t="s">
        <v>727</v>
      </c>
      <c r="D29" s="46" t="s">
        <v>736</v>
      </c>
      <c r="E29" s="50">
        <v>58</v>
      </c>
      <c r="F29" s="47">
        <v>0.28100000000000003</v>
      </c>
      <c r="G29" s="46" t="s">
        <v>30</v>
      </c>
      <c r="H29" s="48">
        <v>0.28100000000000003</v>
      </c>
      <c r="I29" s="46" t="s">
        <v>746</v>
      </c>
      <c r="J29" s="59"/>
      <c r="K29" s="36"/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1"/>
      <c r="AF29" s="10"/>
      <c r="AG29" s="10"/>
      <c r="AH29" s="10"/>
      <c r="AI29" s="10"/>
    </row>
    <row r="30" spans="1:35" ht="15.95" customHeight="1" x14ac:dyDescent="0.2">
      <c r="A30" s="46" t="s">
        <v>66</v>
      </c>
      <c r="B30" s="46" t="s">
        <v>726</v>
      </c>
      <c r="C30" s="46" t="s">
        <v>727</v>
      </c>
      <c r="D30" s="46" t="s">
        <v>736</v>
      </c>
      <c r="E30" s="46" t="s">
        <v>747</v>
      </c>
      <c r="F30" s="47">
        <v>0.16220000000000001</v>
      </c>
      <c r="G30" s="46" t="s">
        <v>30</v>
      </c>
      <c r="H30" s="48">
        <v>0.16220000000000001</v>
      </c>
      <c r="I30" s="46" t="s">
        <v>748</v>
      </c>
      <c r="J30" s="59"/>
      <c r="K30" s="36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0"/>
      <c r="AG30" s="10"/>
      <c r="AH30" s="10"/>
      <c r="AI30" s="10"/>
    </row>
    <row r="31" spans="1:35" ht="15.95" customHeight="1" x14ac:dyDescent="0.2">
      <c r="A31" s="46" t="s">
        <v>67</v>
      </c>
      <c r="B31" s="46" t="s">
        <v>726</v>
      </c>
      <c r="C31" s="46" t="s">
        <v>727</v>
      </c>
      <c r="D31" s="46" t="s">
        <v>736</v>
      </c>
      <c r="E31" s="46" t="s">
        <v>749</v>
      </c>
      <c r="F31" s="47">
        <v>8.4699999999999998E-2</v>
      </c>
      <c r="G31" s="46" t="s">
        <v>30</v>
      </c>
      <c r="H31" s="48">
        <v>8.4699999999999998E-2</v>
      </c>
      <c r="I31" s="46" t="s">
        <v>750</v>
      </c>
      <c r="J31" s="59"/>
      <c r="K31" s="36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1"/>
      <c r="AF31" s="10"/>
      <c r="AG31" s="10"/>
      <c r="AH31" s="10"/>
      <c r="AI31" s="10"/>
    </row>
    <row r="32" spans="1:35" ht="15.95" customHeight="1" x14ac:dyDescent="0.2">
      <c r="A32" s="46" t="s">
        <v>68</v>
      </c>
      <c r="B32" s="46" t="s">
        <v>726</v>
      </c>
      <c r="C32" s="46" t="s">
        <v>727</v>
      </c>
      <c r="D32" s="46" t="s">
        <v>736</v>
      </c>
      <c r="E32" s="50">
        <v>60</v>
      </c>
      <c r="F32" s="47">
        <v>1.4218999999999999</v>
      </c>
      <c r="G32" s="46" t="s">
        <v>33</v>
      </c>
      <c r="H32" s="48">
        <v>1.4218999999999999</v>
      </c>
      <c r="I32" s="46" t="s">
        <v>751</v>
      </c>
      <c r="J32" s="59"/>
      <c r="K32" s="36"/>
      <c r="L32" s="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1"/>
      <c r="AF32" s="10"/>
      <c r="AG32" s="10"/>
      <c r="AH32" s="10"/>
      <c r="AI32" s="10"/>
    </row>
    <row r="33" spans="1:35" ht="15.95" customHeight="1" x14ac:dyDescent="0.2">
      <c r="A33" s="46" t="s">
        <v>69</v>
      </c>
      <c r="B33" s="46" t="s">
        <v>726</v>
      </c>
      <c r="C33" s="46" t="s">
        <v>727</v>
      </c>
      <c r="D33" s="46" t="s">
        <v>736</v>
      </c>
      <c r="E33" s="50">
        <v>61</v>
      </c>
      <c r="F33" s="47">
        <v>7.1499999999999994E-2</v>
      </c>
      <c r="G33" s="46" t="s">
        <v>729</v>
      </c>
      <c r="H33" s="48">
        <v>7.1499999999999994E-2</v>
      </c>
      <c r="I33" s="46" t="s">
        <v>744</v>
      </c>
      <c r="J33" s="59"/>
      <c r="K33" s="36"/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1"/>
      <c r="AF33" s="10"/>
      <c r="AG33" s="10"/>
      <c r="AH33" s="10"/>
      <c r="AI33" s="10"/>
    </row>
    <row r="34" spans="1:35" ht="15.95" customHeight="1" x14ac:dyDescent="0.2">
      <c r="A34" s="46" t="s">
        <v>70</v>
      </c>
      <c r="B34" s="46" t="s">
        <v>726</v>
      </c>
      <c r="C34" s="46" t="s">
        <v>727</v>
      </c>
      <c r="D34" s="46" t="s">
        <v>736</v>
      </c>
      <c r="E34" s="50">
        <v>62</v>
      </c>
      <c r="F34" s="47">
        <v>0.25819999999999999</v>
      </c>
      <c r="G34" s="46" t="s">
        <v>729</v>
      </c>
      <c r="H34" s="48">
        <v>0.25819999999999999</v>
      </c>
      <c r="I34" s="46" t="s">
        <v>744</v>
      </c>
      <c r="J34" s="59"/>
      <c r="K34" s="36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  <c r="AF34" s="10"/>
      <c r="AG34" s="10"/>
      <c r="AH34" s="10"/>
      <c r="AI34" s="10"/>
    </row>
    <row r="35" spans="1:35" ht="15.95" customHeight="1" x14ac:dyDescent="0.2">
      <c r="A35" s="46" t="s">
        <v>71</v>
      </c>
      <c r="B35" s="43" t="s">
        <v>726</v>
      </c>
      <c r="C35" s="43" t="s">
        <v>727</v>
      </c>
      <c r="D35" s="43" t="s">
        <v>736</v>
      </c>
      <c r="E35" s="43" t="s">
        <v>752</v>
      </c>
      <c r="F35" s="44">
        <v>2.0880999999999998</v>
      </c>
      <c r="G35" s="43" t="s">
        <v>729</v>
      </c>
      <c r="H35" s="45">
        <v>2.0880999999999998</v>
      </c>
      <c r="I35" s="46" t="s">
        <v>739</v>
      </c>
      <c r="J35" s="61"/>
      <c r="K35" s="3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  <c r="AF35" s="10"/>
      <c r="AG35" s="10"/>
      <c r="AH35" s="10"/>
      <c r="AI35" s="10"/>
    </row>
    <row r="36" spans="1:35" ht="15.95" customHeight="1" x14ac:dyDescent="0.2">
      <c r="A36" s="46" t="s">
        <v>72</v>
      </c>
      <c r="B36" s="46" t="s">
        <v>726</v>
      </c>
      <c r="C36" s="46" t="s">
        <v>727</v>
      </c>
      <c r="D36" s="46" t="s">
        <v>736</v>
      </c>
      <c r="E36" s="50">
        <v>63</v>
      </c>
      <c r="F36" s="47">
        <v>5.7500000000000002E-2</v>
      </c>
      <c r="G36" s="46" t="s">
        <v>729</v>
      </c>
      <c r="H36" s="48">
        <v>5.7500000000000002E-2</v>
      </c>
      <c r="I36" s="46" t="s">
        <v>744</v>
      </c>
      <c r="J36" s="60"/>
      <c r="K36" s="3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0"/>
      <c r="AG36" s="10"/>
      <c r="AH36" s="10"/>
      <c r="AI36" s="10"/>
    </row>
    <row r="37" spans="1:35" ht="15.95" customHeight="1" x14ac:dyDescent="0.2">
      <c r="A37" s="46" t="s">
        <v>73</v>
      </c>
      <c r="B37" s="46" t="s">
        <v>726</v>
      </c>
      <c r="C37" s="46" t="s">
        <v>727</v>
      </c>
      <c r="D37" s="46" t="s">
        <v>736</v>
      </c>
      <c r="E37" s="50">
        <v>8</v>
      </c>
      <c r="F37" s="47">
        <v>0.58040000000000003</v>
      </c>
      <c r="G37" s="46" t="s">
        <v>729</v>
      </c>
      <c r="H37" s="48">
        <v>0.58040000000000003</v>
      </c>
      <c r="I37" s="46" t="s">
        <v>739</v>
      </c>
      <c r="J37" s="60"/>
      <c r="K37" s="3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  <c r="AF37" s="10"/>
      <c r="AG37" s="10"/>
      <c r="AH37" s="10"/>
      <c r="AI37" s="10"/>
    </row>
    <row r="38" spans="1:35" ht="15.95" customHeight="1" x14ac:dyDescent="0.2">
      <c r="A38" s="46" t="s">
        <v>74</v>
      </c>
      <c r="B38" s="46" t="s">
        <v>726</v>
      </c>
      <c r="C38" s="46" t="s">
        <v>727</v>
      </c>
      <c r="D38" s="46" t="s">
        <v>736</v>
      </c>
      <c r="E38" s="50">
        <v>86</v>
      </c>
      <c r="F38" s="47">
        <v>0.128</v>
      </c>
      <c r="G38" s="46" t="s">
        <v>729</v>
      </c>
      <c r="H38" s="48">
        <v>0.128</v>
      </c>
      <c r="I38" s="46" t="s">
        <v>753</v>
      </c>
      <c r="J38" s="60"/>
      <c r="K38" s="3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1"/>
      <c r="AF38" s="10"/>
      <c r="AG38" s="10"/>
      <c r="AH38" s="10"/>
      <c r="AI38" s="10"/>
    </row>
    <row r="39" spans="1:35" ht="15.95" customHeight="1" x14ac:dyDescent="0.2">
      <c r="A39" s="46" t="s">
        <v>75</v>
      </c>
      <c r="B39" s="46" t="s">
        <v>726</v>
      </c>
      <c r="C39" s="46" t="s">
        <v>727</v>
      </c>
      <c r="D39" s="46" t="s">
        <v>736</v>
      </c>
      <c r="E39" s="46" t="s">
        <v>754</v>
      </c>
      <c r="F39" s="47">
        <v>0.1343</v>
      </c>
      <c r="G39" s="46" t="s">
        <v>30</v>
      </c>
      <c r="H39" s="48">
        <v>0.1343</v>
      </c>
      <c r="I39" s="46" t="s">
        <v>755</v>
      </c>
      <c r="J39" s="60"/>
      <c r="K39" s="3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1"/>
      <c r="AF39" s="10"/>
      <c r="AG39" s="10"/>
      <c r="AH39" s="10"/>
      <c r="AI39" s="10"/>
    </row>
    <row r="40" spans="1:35" ht="15.95" customHeight="1" x14ac:dyDescent="0.2">
      <c r="A40" s="178" t="s">
        <v>76</v>
      </c>
      <c r="B40" s="178" t="s">
        <v>726</v>
      </c>
      <c r="C40" s="178" t="s">
        <v>727</v>
      </c>
      <c r="D40" s="178" t="s">
        <v>736</v>
      </c>
      <c r="E40" s="197" t="s">
        <v>756</v>
      </c>
      <c r="F40" s="176">
        <v>0.3085</v>
      </c>
      <c r="G40" s="46" t="s">
        <v>2368</v>
      </c>
      <c r="H40" s="62">
        <v>3.2000000000000002E-3</v>
      </c>
      <c r="I40" s="180" t="s">
        <v>757</v>
      </c>
      <c r="J40" s="60"/>
      <c r="K40" s="37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1"/>
      <c r="AF40" s="10"/>
      <c r="AG40" s="10"/>
      <c r="AH40" s="10"/>
      <c r="AI40" s="10"/>
    </row>
    <row r="41" spans="1:35" ht="15.95" customHeight="1" x14ac:dyDescent="0.2">
      <c r="A41" s="179"/>
      <c r="B41" s="179"/>
      <c r="C41" s="179"/>
      <c r="D41" s="179"/>
      <c r="E41" s="198"/>
      <c r="F41" s="177"/>
      <c r="G41" s="46" t="s">
        <v>943</v>
      </c>
      <c r="H41" s="62">
        <v>0.30530000000000002</v>
      </c>
      <c r="I41" s="181"/>
      <c r="J41" s="60"/>
      <c r="K41" s="37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1"/>
      <c r="AF41" s="10"/>
      <c r="AG41" s="10"/>
      <c r="AH41" s="10"/>
      <c r="AI41" s="10"/>
    </row>
    <row r="42" spans="1:35" ht="15.95" customHeight="1" x14ac:dyDescent="0.2">
      <c r="A42" s="171" t="s">
        <v>2293</v>
      </c>
      <c r="B42" s="172"/>
      <c r="C42" s="172"/>
      <c r="D42" s="172"/>
      <c r="E42" s="173"/>
      <c r="F42" s="72">
        <f>SUM(F17:F40)</f>
        <v>8.8169000000000022</v>
      </c>
      <c r="G42" s="71"/>
      <c r="H42" s="133">
        <f>SUM(H17:H41)</f>
        <v>8.8169000000000022</v>
      </c>
      <c r="I42" s="71"/>
      <c r="J42" s="78"/>
      <c r="K42" s="37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1"/>
      <c r="AF42" s="10"/>
      <c r="AG42" s="10"/>
      <c r="AH42" s="10"/>
      <c r="AI42" s="10"/>
    </row>
    <row r="43" spans="1:35" ht="15.95" customHeight="1" x14ac:dyDescent="0.2">
      <c r="A43" s="46" t="s">
        <v>54</v>
      </c>
      <c r="B43" s="46" t="s">
        <v>726</v>
      </c>
      <c r="C43" s="46" t="s">
        <v>727</v>
      </c>
      <c r="D43" s="46" t="s">
        <v>758</v>
      </c>
      <c r="E43" s="50">
        <v>101</v>
      </c>
      <c r="F43" s="47">
        <v>0.04</v>
      </c>
      <c r="G43" s="46" t="s">
        <v>729</v>
      </c>
      <c r="H43" s="48">
        <v>0.04</v>
      </c>
      <c r="I43" s="62"/>
      <c r="J43" s="60"/>
      <c r="K43" s="3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1"/>
      <c r="AF43" s="10"/>
      <c r="AG43" s="10"/>
      <c r="AH43" s="10"/>
      <c r="AI43" s="10"/>
    </row>
    <row r="44" spans="1:35" ht="15.95" customHeight="1" x14ac:dyDescent="0.2">
      <c r="A44" s="178" t="s">
        <v>55</v>
      </c>
      <c r="B44" s="178" t="s">
        <v>726</v>
      </c>
      <c r="C44" s="178" t="s">
        <v>727</v>
      </c>
      <c r="D44" s="178" t="s">
        <v>758</v>
      </c>
      <c r="E44" s="178" t="s">
        <v>759</v>
      </c>
      <c r="F44" s="176">
        <v>0.219</v>
      </c>
      <c r="G44" s="46" t="s">
        <v>2369</v>
      </c>
      <c r="H44" s="113">
        <v>0.03</v>
      </c>
      <c r="I44" s="180" t="s">
        <v>760</v>
      </c>
      <c r="J44" s="63"/>
      <c r="K44" s="37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1"/>
      <c r="AF44" s="10"/>
      <c r="AG44" s="10"/>
      <c r="AH44" s="10"/>
      <c r="AI44" s="10"/>
    </row>
    <row r="45" spans="1:35" ht="15.95" customHeight="1" x14ac:dyDescent="0.2">
      <c r="A45" s="190"/>
      <c r="B45" s="190"/>
      <c r="C45" s="190"/>
      <c r="D45" s="190"/>
      <c r="E45" s="190"/>
      <c r="F45" s="189"/>
      <c r="G45" s="46" t="s">
        <v>714</v>
      </c>
      <c r="H45" s="113">
        <v>9.9000000000000005E-2</v>
      </c>
      <c r="I45" s="191"/>
      <c r="J45" s="63"/>
      <c r="K45" s="37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1"/>
      <c r="AF45" s="10"/>
      <c r="AG45" s="10"/>
      <c r="AH45" s="10"/>
      <c r="AI45" s="10"/>
    </row>
    <row r="46" spans="1:35" ht="15.95" customHeight="1" x14ac:dyDescent="0.2">
      <c r="A46" s="190"/>
      <c r="B46" s="190"/>
      <c r="C46" s="190"/>
      <c r="D46" s="190"/>
      <c r="E46" s="190"/>
      <c r="F46" s="189"/>
      <c r="G46" s="46" t="s">
        <v>715</v>
      </c>
      <c r="H46" s="113">
        <v>0.06</v>
      </c>
      <c r="I46" s="191"/>
      <c r="J46" s="63"/>
      <c r="K46" s="37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1"/>
      <c r="AF46" s="10"/>
      <c r="AG46" s="10"/>
      <c r="AH46" s="10"/>
      <c r="AI46" s="10"/>
    </row>
    <row r="47" spans="1:35" ht="15.95" customHeight="1" x14ac:dyDescent="0.2">
      <c r="A47" s="179"/>
      <c r="B47" s="179"/>
      <c r="C47" s="179"/>
      <c r="D47" s="179"/>
      <c r="E47" s="179"/>
      <c r="F47" s="177"/>
      <c r="G47" s="46" t="s">
        <v>943</v>
      </c>
      <c r="H47" s="113">
        <v>0.03</v>
      </c>
      <c r="I47" s="181"/>
      <c r="J47" s="63"/>
      <c r="K47" s="37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1"/>
      <c r="AF47" s="10"/>
      <c r="AG47" s="10"/>
      <c r="AH47" s="10"/>
      <c r="AI47" s="10"/>
    </row>
    <row r="48" spans="1:35" ht="15.95" customHeight="1" x14ac:dyDescent="0.2">
      <c r="A48" s="46" t="s">
        <v>56</v>
      </c>
      <c r="B48" s="46" t="s">
        <v>726</v>
      </c>
      <c r="C48" s="46" t="s">
        <v>727</v>
      </c>
      <c r="D48" s="46" t="s">
        <v>758</v>
      </c>
      <c r="E48" s="50">
        <v>116</v>
      </c>
      <c r="F48" s="47">
        <v>0.2</v>
      </c>
      <c r="G48" s="46" t="s">
        <v>729</v>
      </c>
      <c r="H48" s="48">
        <v>0.2</v>
      </c>
      <c r="I48" s="46" t="s">
        <v>761</v>
      </c>
      <c r="J48" s="60"/>
      <c r="K48" s="36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1"/>
      <c r="AF48" s="10"/>
      <c r="AG48" s="10"/>
      <c r="AH48" s="10"/>
      <c r="AI48" s="10"/>
    </row>
    <row r="49" spans="1:35" ht="15.95" customHeight="1" x14ac:dyDescent="0.2">
      <c r="A49" s="46" t="s">
        <v>57</v>
      </c>
      <c r="B49" s="46" t="s">
        <v>726</v>
      </c>
      <c r="C49" s="46" t="s">
        <v>727</v>
      </c>
      <c r="D49" s="46" t="s">
        <v>758</v>
      </c>
      <c r="E49" s="50">
        <v>12</v>
      </c>
      <c r="F49" s="47">
        <v>0.06</v>
      </c>
      <c r="G49" s="46" t="s">
        <v>729</v>
      </c>
      <c r="H49" s="48">
        <v>0.06</v>
      </c>
      <c r="I49" s="46" t="s">
        <v>762</v>
      </c>
      <c r="J49" s="60"/>
      <c r="K49" s="3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1"/>
      <c r="AF49" s="10"/>
      <c r="AG49" s="10"/>
      <c r="AH49" s="10"/>
      <c r="AI49" s="10"/>
    </row>
    <row r="50" spans="1:35" ht="15.95" customHeight="1" x14ac:dyDescent="0.2">
      <c r="A50" s="46" t="s">
        <v>58</v>
      </c>
      <c r="B50" s="46" t="s">
        <v>726</v>
      </c>
      <c r="C50" s="46" t="s">
        <v>727</v>
      </c>
      <c r="D50" s="46" t="s">
        <v>758</v>
      </c>
      <c r="E50" s="46" t="s">
        <v>763</v>
      </c>
      <c r="F50" s="47">
        <v>4.2500000000000003E-2</v>
      </c>
      <c r="G50" s="46" t="s">
        <v>729</v>
      </c>
      <c r="H50" s="48">
        <v>4.2500000000000003E-2</v>
      </c>
      <c r="I50" s="62"/>
      <c r="J50" s="60"/>
      <c r="K50" s="3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1"/>
      <c r="AF50" s="10"/>
      <c r="AG50" s="10"/>
      <c r="AH50" s="10"/>
      <c r="AI50" s="10"/>
    </row>
    <row r="51" spans="1:35" ht="15.95" customHeight="1" x14ac:dyDescent="0.2">
      <c r="A51" s="46" t="s">
        <v>59</v>
      </c>
      <c r="B51" s="46" t="s">
        <v>726</v>
      </c>
      <c r="C51" s="46" t="s">
        <v>727</v>
      </c>
      <c r="D51" s="46" t="s">
        <v>758</v>
      </c>
      <c r="E51" s="46" t="s">
        <v>764</v>
      </c>
      <c r="F51" s="47">
        <v>5.8500000000000003E-2</v>
      </c>
      <c r="G51" s="46" t="s">
        <v>729</v>
      </c>
      <c r="H51" s="48">
        <v>5.8500000000000003E-2</v>
      </c>
      <c r="I51" s="62"/>
      <c r="J51" s="60"/>
      <c r="K51" s="38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4"/>
      <c r="AF51" s="10"/>
      <c r="AG51" s="10"/>
      <c r="AH51" s="10"/>
      <c r="AI51" s="10"/>
    </row>
    <row r="52" spans="1:35" ht="15.95" customHeight="1" x14ac:dyDescent="0.2">
      <c r="A52" s="46" t="s">
        <v>60</v>
      </c>
      <c r="B52" s="46" t="s">
        <v>726</v>
      </c>
      <c r="C52" s="46" t="s">
        <v>727</v>
      </c>
      <c r="D52" s="46" t="s">
        <v>758</v>
      </c>
      <c r="E52" s="46" t="s">
        <v>765</v>
      </c>
      <c r="F52" s="47">
        <v>0.19</v>
      </c>
      <c r="G52" s="46" t="s">
        <v>729</v>
      </c>
      <c r="H52" s="48">
        <v>0.19</v>
      </c>
      <c r="I52" s="62"/>
      <c r="J52" s="60"/>
      <c r="K52" s="3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4"/>
      <c r="AF52" s="10"/>
      <c r="AG52" s="10"/>
      <c r="AH52" s="10"/>
      <c r="AI52" s="10"/>
    </row>
    <row r="53" spans="1:35" ht="15.95" customHeight="1" x14ac:dyDescent="0.2">
      <c r="A53" s="46" t="s">
        <v>61</v>
      </c>
      <c r="B53" s="46" t="s">
        <v>726</v>
      </c>
      <c r="C53" s="46" t="s">
        <v>727</v>
      </c>
      <c r="D53" s="46" t="s">
        <v>758</v>
      </c>
      <c r="E53" s="46" t="s">
        <v>766</v>
      </c>
      <c r="F53" s="47">
        <v>0.7</v>
      </c>
      <c r="G53" s="46" t="s">
        <v>729</v>
      </c>
      <c r="H53" s="48">
        <v>0.7</v>
      </c>
      <c r="I53" s="62"/>
      <c r="J53" s="60"/>
      <c r="K53" s="3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4"/>
      <c r="AF53" s="10"/>
      <c r="AG53" s="10"/>
      <c r="AH53" s="10"/>
      <c r="AI53" s="10"/>
    </row>
    <row r="54" spans="1:35" ht="15.95" customHeight="1" x14ac:dyDescent="0.2">
      <c r="A54" s="46" t="s">
        <v>62</v>
      </c>
      <c r="B54" s="46" t="s">
        <v>726</v>
      </c>
      <c r="C54" s="46" t="s">
        <v>727</v>
      </c>
      <c r="D54" s="46" t="s">
        <v>758</v>
      </c>
      <c r="E54" s="46" t="s">
        <v>767</v>
      </c>
      <c r="F54" s="47">
        <v>0.16</v>
      </c>
      <c r="G54" s="46" t="s">
        <v>729</v>
      </c>
      <c r="H54" s="48">
        <v>0.16</v>
      </c>
      <c r="I54" s="62"/>
      <c r="J54" s="60"/>
      <c r="K54" s="3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4"/>
      <c r="AF54" s="10"/>
      <c r="AG54" s="10"/>
      <c r="AH54" s="10"/>
      <c r="AI54" s="10"/>
    </row>
    <row r="55" spans="1:35" ht="15.95" customHeight="1" x14ac:dyDescent="0.2">
      <c r="A55" s="46" t="s">
        <v>63</v>
      </c>
      <c r="B55" s="46" t="s">
        <v>726</v>
      </c>
      <c r="C55" s="46" t="s">
        <v>727</v>
      </c>
      <c r="D55" s="46" t="s">
        <v>758</v>
      </c>
      <c r="E55" s="46" t="s">
        <v>768</v>
      </c>
      <c r="F55" s="47">
        <v>0.11</v>
      </c>
      <c r="G55" s="46" t="s">
        <v>729</v>
      </c>
      <c r="H55" s="48">
        <v>0.11</v>
      </c>
      <c r="I55" s="62"/>
      <c r="J55" s="6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4"/>
      <c r="AF55" s="10"/>
      <c r="AG55" s="10"/>
      <c r="AH55" s="10"/>
      <c r="AI55" s="10"/>
    </row>
    <row r="56" spans="1:35" ht="15.95" customHeight="1" x14ac:dyDescent="0.2">
      <c r="A56" s="46" t="s">
        <v>64</v>
      </c>
      <c r="B56" s="46" t="s">
        <v>726</v>
      </c>
      <c r="C56" s="46" t="s">
        <v>727</v>
      </c>
      <c r="D56" s="46" t="s">
        <v>758</v>
      </c>
      <c r="E56" s="46" t="s">
        <v>769</v>
      </c>
      <c r="F56" s="47">
        <v>0.3</v>
      </c>
      <c r="G56" s="46" t="s">
        <v>729</v>
      </c>
      <c r="H56" s="48">
        <v>0.3</v>
      </c>
      <c r="I56" s="62"/>
      <c r="J56" s="60"/>
      <c r="K56" s="3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4"/>
      <c r="AF56" s="10"/>
      <c r="AG56" s="10"/>
      <c r="AH56" s="10"/>
      <c r="AI56" s="10"/>
    </row>
    <row r="57" spans="1:35" ht="15.95" customHeight="1" x14ac:dyDescent="0.2">
      <c r="A57" s="46" t="s">
        <v>65</v>
      </c>
      <c r="B57" s="46" t="s">
        <v>726</v>
      </c>
      <c r="C57" s="46" t="s">
        <v>727</v>
      </c>
      <c r="D57" s="46" t="s">
        <v>758</v>
      </c>
      <c r="E57" s="46" t="s">
        <v>770</v>
      </c>
      <c r="F57" s="47">
        <v>4.1000000000000002E-2</v>
      </c>
      <c r="G57" s="46" t="s">
        <v>729</v>
      </c>
      <c r="H57" s="48">
        <v>4.1000000000000002E-2</v>
      </c>
      <c r="I57" s="46" t="s">
        <v>771</v>
      </c>
      <c r="J57" s="60"/>
      <c r="K57" s="3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/>
      <c r="AF57" s="10"/>
      <c r="AG57" s="10"/>
      <c r="AH57" s="10"/>
      <c r="AI57" s="10"/>
    </row>
    <row r="58" spans="1:35" ht="15.95" customHeight="1" x14ac:dyDescent="0.2">
      <c r="A58" s="46" t="s">
        <v>66</v>
      </c>
      <c r="B58" s="46" t="s">
        <v>726</v>
      </c>
      <c r="C58" s="46" t="s">
        <v>727</v>
      </c>
      <c r="D58" s="46" t="s">
        <v>758</v>
      </c>
      <c r="E58" s="50">
        <v>144</v>
      </c>
      <c r="F58" s="47">
        <v>0.09</v>
      </c>
      <c r="G58" s="46" t="s">
        <v>729</v>
      </c>
      <c r="H58" s="48">
        <v>0.09</v>
      </c>
      <c r="I58" s="62"/>
      <c r="J58" s="60"/>
      <c r="K58" s="3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4"/>
      <c r="AF58" s="10"/>
      <c r="AG58" s="10"/>
      <c r="AH58" s="10"/>
      <c r="AI58" s="10"/>
    </row>
    <row r="59" spans="1:35" ht="15.95" customHeight="1" x14ac:dyDescent="0.2">
      <c r="A59" s="46" t="s">
        <v>67</v>
      </c>
      <c r="B59" s="46" t="s">
        <v>726</v>
      </c>
      <c r="C59" s="46" t="s">
        <v>727</v>
      </c>
      <c r="D59" s="46" t="s">
        <v>758</v>
      </c>
      <c r="E59" s="46" t="s">
        <v>772</v>
      </c>
      <c r="F59" s="47">
        <v>0.32869999999999999</v>
      </c>
      <c r="G59" s="46" t="s">
        <v>729</v>
      </c>
      <c r="H59" s="48">
        <v>0.32869999999999999</v>
      </c>
      <c r="I59" s="62"/>
      <c r="J59" s="60"/>
      <c r="K59" s="3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4"/>
      <c r="AF59" s="10"/>
      <c r="AG59" s="10"/>
      <c r="AH59" s="10"/>
      <c r="AI59" s="10"/>
    </row>
    <row r="60" spans="1:35" ht="15.95" customHeight="1" x14ac:dyDescent="0.2">
      <c r="A60" s="46" t="s">
        <v>68</v>
      </c>
      <c r="B60" s="46" t="s">
        <v>726</v>
      </c>
      <c r="C60" s="46" t="s">
        <v>727</v>
      </c>
      <c r="D60" s="46" t="s">
        <v>758</v>
      </c>
      <c r="E60" s="46" t="s">
        <v>773</v>
      </c>
      <c r="F60" s="47">
        <v>0.22550000000000001</v>
      </c>
      <c r="G60" s="46" t="s">
        <v>729</v>
      </c>
      <c r="H60" s="48">
        <v>0.22550000000000001</v>
      </c>
      <c r="I60" s="62"/>
      <c r="J60" s="60"/>
      <c r="K60" s="3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4"/>
      <c r="AF60" s="10"/>
      <c r="AG60" s="10"/>
      <c r="AH60" s="10"/>
      <c r="AI60" s="10"/>
    </row>
    <row r="61" spans="1:35" ht="15.95" customHeight="1" x14ac:dyDescent="0.2">
      <c r="A61" s="46" t="s">
        <v>69</v>
      </c>
      <c r="B61" s="46" t="s">
        <v>726</v>
      </c>
      <c r="C61" s="46" t="s">
        <v>727</v>
      </c>
      <c r="D61" s="46" t="s">
        <v>758</v>
      </c>
      <c r="E61" s="46" t="s">
        <v>774</v>
      </c>
      <c r="F61" s="47">
        <v>0.11</v>
      </c>
      <c r="G61" s="46" t="s">
        <v>729</v>
      </c>
      <c r="H61" s="48">
        <v>0.11</v>
      </c>
      <c r="I61" s="46" t="s">
        <v>762</v>
      </c>
      <c r="J61" s="6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4"/>
      <c r="AF61" s="10"/>
      <c r="AG61" s="10"/>
      <c r="AH61" s="10"/>
      <c r="AI61" s="10"/>
    </row>
    <row r="62" spans="1:35" ht="15.95" customHeight="1" x14ac:dyDescent="0.2">
      <c r="A62" s="46" t="s">
        <v>70</v>
      </c>
      <c r="B62" s="46" t="s">
        <v>726</v>
      </c>
      <c r="C62" s="46" t="s">
        <v>727</v>
      </c>
      <c r="D62" s="46" t="s">
        <v>758</v>
      </c>
      <c r="E62" s="50">
        <v>237</v>
      </c>
      <c r="F62" s="47">
        <v>0.89</v>
      </c>
      <c r="G62" s="46" t="s">
        <v>729</v>
      </c>
      <c r="H62" s="48">
        <v>0.89</v>
      </c>
      <c r="I62" s="62"/>
      <c r="J62" s="60"/>
      <c r="K62" s="3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4"/>
      <c r="AF62" s="10"/>
      <c r="AG62" s="10"/>
      <c r="AH62" s="10"/>
      <c r="AI62" s="10"/>
    </row>
    <row r="63" spans="1:35" ht="15.95" customHeight="1" x14ac:dyDescent="0.2">
      <c r="A63" s="46" t="s">
        <v>71</v>
      </c>
      <c r="B63" s="46" t="s">
        <v>726</v>
      </c>
      <c r="C63" s="46" t="s">
        <v>727</v>
      </c>
      <c r="D63" s="46" t="s">
        <v>758</v>
      </c>
      <c r="E63" s="50">
        <v>27</v>
      </c>
      <c r="F63" s="47">
        <v>0.44</v>
      </c>
      <c r="G63" s="46" t="s">
        <v>729</v>
      </c>
      <c r="H63" s="48">
        <v>0.44</v>
      </c>
      <c r="I63" s="46" t="s">
        <v>761</v>
      </c>
      <c r="J63" s="60"/>
      <c r="K63" s="3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4"/>
      <c r="AF63" s="10"/>
      <c r="AG63" s="10"/>
      <c r="AH63" s="10"/>
      <c r="AI63" s="10"/>
    </row>
    <row r="64" spans="1:35" ht="15.95" customHeight="1" x14ac:dyDescent="0.2">
      <c r="A64" s="46" t="s">
        <v>72</v>
      </c>
      <c r="B64" s="46" t="s">
        <v>726</v>
      </c>
      <c r="C64" s="46" t="s">
        <v>727</v>
      </c>
      <c r="D64" s="46" t="s">
        <v>758</v>
      </c>
      <c r="E64" s="46" t="s">
        <v>775</v>
      </c>
      <c r="F64" s="47">
        <v>0.03</v>
      </c>
      <c r="G64" s="46" t="s">
        <v>729</v>
      </c>
      <c r="H64" s="48">
        <v>0.03</v>
      </c>
      <c r="I64" s="46" t="s">
        <v>761</v>
      </c>
      <c r="J64" s="60"/>
      <c r="K64" s="3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4"/>
      <c r="AF64" s="10"/>
      <c r="AG64" s="10"/>
      <c r="AH64" s="10"/>
      <c r="AI64" s="10"/>
    </row>
    <row r="65" spans="1:35" ht="15.95" customHeight="1" x14ac:dyDescent="0.2">
      <c r="A65" s="46" t="s">
        <v>73</v>
      </c>
      <c r="B65" s="46" t="s">
        <v>726</v>
      </c>
      <c r="C65" s="46" t="s">
        <v>727</v>
      </c>
      <c r="D65" s="46" t="s">
        <v>758</v>
      </c>
      <c r="E65" s="46" t="s">
        <v>776</v>
      </c>
      <c r="F65" s="47">
        <v>0.65</v>
      </c>
      <c r="G65" s="46" t="s">
        <v>729</v>
      </c>
      <c r="H65" s="48">
        <v>0.65</v>
      </c>
      <c r="I65" s="46" t="s">
        <v>761</v>
      </c>
      <c r="J65" s="60"/>
      <c r="K65" s="3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4"/>
      <c r="AF65" s="10"/>
      <c r="AG65" s="10"/>
      <c r="AH65" s="10"/>
      <c r="AI65" s="10"/>
    </row>
    <row r="66" spans="1:35" ht="15.95" customHeight="1" x14ac:dyDescent="0.2">
      <c r="A66" s="46" t="s">
        <v>74</v>
      </c>
      <c r="B66" s="46" t="s">
        <v>726</v>
      </c>
      <c r="C66" s="46" t="s">
        <v>727</v>
      </c>
      <c r="D66" s="46" t="s">
        <v>758</v>
      </c>
      <c r="E66" s="50">
        <v>34</v>
      </c>
      <c r="F66" s="47">
        <v>0.26</v>
      </c>
      <c r="G66" s="46" t="s">
        <v>33</v>
      </c>
      <c r="H66" s="48">
        <v>0.26</v>
      </c>
      <c r="I66" s="46" t="s">
        <v>777</v>
      </c>
      <c r="J66" s="60"/>
      <c r="K66" s="3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"/>
      <c r="AF66" s="10"/>
      <c r="AG66" s="10"/>
      <c r="AH66" s="10"/>
      <c r="AI66" s="10"/>
    </row>
    <row r="67" spans="1:35" ht="15.95" customHeight="1" x14ac:dyDescent="0.2">
      <c r="A67" s="46" t="s">
        <v>75</v>
      </c>
      <c r="B67" s="46" t="s">
        <v>726</v>
      </c>
      <c r="C67" s="46" t="s">
        <v>727</v>
      </c>
      <c r="D67" s="46" t="s">
        <v>758</v>
      </c>
      <c r="E67" s="50">
        <v>377</v>
      </c>
      <c r="F67" s="47">
        <v>0.28489999999999999</v>
      </c>
      <c r="G67" s="46" t="s">
        <v>729</v>
      </c>
      <c r="H67" s="48">
        <v>0.28489999999999999</v>
      </c>
      <c r="I67" s="62"/>
      <c r="J67" s="60"/>
      <c r="K67" s="3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4"/>
      <c r="AF67" s="10"/>
      <c r="AG67" s="10"/>
      <c r="AH67" s="10"/>
      <c r="AI67" s="10"/>
    </row>
    <row r="68" spans="1:35" ht="15.95" customHeight="1" x14ac:dyDescent="0.2">
      <c r="A68" s="46" t="s">
        <v>76</v>
      </c>
      <c r="B68" s="46" t="s">
        <v>726</v>
      </c>
      <c r="C68" s="46" t="s">
        <v>727</v>
      </c>
      <c r="D68" s="46" t="s">
        <v>758</v>
      </c>
      <c r="E68" s="46" t="s">
        <v>778</v>
      </c>
      <c r="F68" s="47">
        <v>0.14000000000000001</v>
      </c>
      <c r="G68" s="46" t="s">
        <v>729</v>
      </c>
      <c r="H68" s="48">
        <v>0.14000000000000001</v>
      </c>
      <c r="I68" s="46" t="s">
        <v>762</v>
      </c>
      <c r="J68" s="6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4"/>
      <c r="AF68" s="10"/>
      <c r="AG68" s="10"/>
      <c r="AH68" s="10"/>
      <c r="AI68" s="10"/>
    </row>
    <row r="69" spans="1:35" ht="15.95" customHeight="1" x14ac:dyDescent="0.2">
      <c r="A69" s="46" t="s">
        <v>77</v>
      </c>
      <c r="B69" s="43" t="s">
        <v>726</v>
      </c>
      <c r="C69" s="43" t="s">
        <v>727</v>
      </c>
      <c r="D69" s="43" t="s">
        <v>758</v>
      </c>
      <c r="E69" s="51">
        <v>40</v>
      </c>
      <c r="F69" s="44">
        <v>0.16</v>
      </c>
      <c r="G69" s="43" t="s">
        <v>729</v>
      </c>
      <c r="H69" s="45">
        <v>0.16</v>
      </c>
      <c r="I69" s="46" t="s">
        <v>762</v>
      </c>
      <c r="J69" s="61"/>
      <c r="K69" s="3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4"/>
      <c r="AF69" s="10"/>
      <c r="AG69" s="10"/>
      <c r="AH69" s="10"/>
      <c r="AI69" s="10"/>
    </row>
    <row r="70" spans="1:35" ht="15.95" customHeight="1" x14ac:dyDescent="0.2">
      <c r="A70" s="46" t="s">
        <v>78</v>
      </c>
      <c r="B70" s="46" t="s">
        <v>726</v>
      </c>
      <c r="C70" s="46" t="s">
        <v>727</v>
      </c>
      <c r="D70" s="46" t="s">
        <v>758</v>
      </c>
      <c r="E70" s="46" t="s">
        <v>743</v>
      </c>
      <c r="F70" s="47">
        <v>0.06</v>
      </c>
      <c r="G70" s="46" t="s">
        <v>48</v>
      </c>
      <c r="H70" s="48">
        <v>0.06</v>
      </c>
      <c r="I70" s="62"/>
      <c r="J70" s="60"/>
      <c r="K70" s="3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4"/>
      <c r="AF70" s="10"/>
      <c r="AG70" s="10"/>
      <c r="AH70" s="10"/>
      <c r="AI70" s="10"/>
    </row>
    <row r="71" spans="1:35" ht="15.95" customHeight="1" x14ac:dyDescent="0.2">
      <c r="A71" s="46" t="s">
        <v>79</v>
      </c>
      <c r="B71" s="46" t="s">
        <v>726</v>
      </c>
      <c r="C71" s="46" t="s">
        <v>727</v>
      </c>
      <c r="D71" s="46" t="s">
        <v>758</v>
      </c>
      <c r="E71" s="50">
        <v>52</v>
      </c>
      <c r="F71" s="47">
        <v>0.08</v>
      </c>
      <c r="G71" s="46" t="s">
        <v>729</v>
      </c>
      <c r="H71" s="48">
        <v>0.08</v>
      </c>
      <c r="I71" s="46" t="s">
        <v>761</v>
      </c>
      <c r="J71" s="60"/>
      <c r="K71" s="3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4"/>
      <c r="AF71" s="10"/>
      <c r="AG71" s="10"/>
      <c r="AH71" s="10"/>
      <c r="AI71" s="10"/>
    </row>
    <row r="72" spans="1:35" ht="15.95" customHeight="1" x14ac:dyDescent="0.2">
      <c r="A72" s="178" t="s">
        <v>80</v>
      </c>
      <c r="B72" s="178" t="s">
        <v>726</v>
      </c>
      <c r="C72" s="178" t="s">
        <v>727</v>
      </c>
      <c r="D72" s="178" t="s">
        <v>758</v>
      </c>
      <c r="E72" s="178" t="s">
        <v>779</v>
      </c>
      <c r="F72" s="193">
        <v>0.186</v>
      </c>
      <c r="G72" s="46" t="s">
        <v>943</v>
      </c>
      <c r="H72" s="62">
        <v>0.14660000000000001</v>
      </c>
      <c r="I72" s="180" t="s">
        <v>741</v>
      </c>
      <c r="J72" s="60"/>
      <c r="K72" s="4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4"/>
      <c r="AF72" s="10"/>
      <c r="AG72" s="10"/>
      <c r="AH72" s="10"/>
      <c r="AI72" s="10"/>
    </row>
    <row r="73" spans="1:35" ht="15.95" customHeight="1" x14ac:dyDescent="0.2">
      <c r="A73" s="179"/>
      <c r="B73" s="179"/>
      <c r="C73" s="179"/>
      <c r="D73" s="179"/>
      <c r="E73" s="179"/>
      <c r="F73" s="195"/>
      <c r="G73" s="62" t="s">
        <v>30</v>
      </c>
      <c r="H73" s="62">
        <v>3.9399999999999998E-2</v>
      </c>
      <c r="I73" s="181"/>
      <c r="J73" s="60"/>
      <c r="K73" s="4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4"/>
      <c r="AF73" s="10"/>
      <c r="AG73" s="10"/>
      <c r="AH73" s="10"/>
      <c r="AI73" s="10"/>
    </row>
    <row r="74" spans="1:35" ht="15.95" customHeight="1" x14ac:dyDescent="0.2">
      <c r="A74" s="46" t="s">
        <v>81</v>
      </c>
      <c r="B74" s="46" t="s">
        <v>726</v>
      </c>
      <c r="C74" s="46" t="s">
        <v>727</v>
      </c>
      <c r="D74" s="46" t="s">
        <v>758</v>
      </c>
      <c r="E74" s="50">
        <v>70</v>
      </c>
      <c r="F74" s="47">
        <v>1.48</v>
      </c>
      <c r="G74" s="46" t="s">
        <v>729</v>
      </c>
      <c r="H74" s="48">
        <v>1.48</v>
      </c>
      <c r="I74" s="46" t="s">
        <v>761</v>
      </c>
      <c r="J74" s="6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/>
      <c r="AF74" s="10"/>
      <c r="AG74" s="10"/>
      <c r="AH74" s="10"/>
      <c r="AI74" s="10"/>
    </row>
    <row r="75" spans="1:35" ht="15.95" customHeight="1" x14ac:dyDescent="0.2">
      <c r="A75" s="46" t="s">
        <v>82</v>
      </c>
      <c r="B75" s="46" t="s">
        <v>726</v>
      </c>
      <c r="C75" s="46" t="s">
        <v>727</v>
      </c>
      <c r="D75" s="46" t="s">
        <v>758</v>
      </c>
      <c r="E75" s="46" t="s">
        <v>781</v>
      </c>
      <c r="F75" s="47">
        <v>0.14000000000000001</v>
      </c>
      <c r="G75" s="46" t="s">
        <v>729</v>
      </c>
      <c r="H75" s="48">
        <v>0.14000000000000001</v>
      </c>
      <c r="I75" s="46" t="s">
        <v>762</v>
      </c>
      <c r="J75" s="60"/>
      <c r="K75" s="3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4"/>
      <c r="AF75" s="10"/>
      <c r="AG75" s="10"/>
      <c r="AH75" s="10"/>
      <c r="AI75" s="10"/>
    </row>
    <row r="76" spans="1:35" ht="15.95" customHeight="1" x14ac:dyDescent="0.2">
      <c r="A76" s="46" t="s">
        <v>83</v>
      </c>
      <c r="B76" s="46" t="s">
        <v>726</v>
      </c>
      <c r="C76" s="46" t="s">
        <v>727</v>
      </c>
      <c r="D76" s="46" t="s">
        <v>758</v>
      </c>
      <c r="E76" s="50">
        <v>80</v>
      </c>
      <c r="F76" s="47">
        <v>0.73</v>
      </c>
      <c r="G76" s="46" t="s">
        <v>729</v>
      </c>
      <c r="H76" s="48">
        <v>0.73</v>
      </c>
      <c r="I76" s="46" t="s">
        <v>761</v>
      </c>
      <c r="J76" s="60"/>
      <c r="K76" s="3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4"/>
      <c r="AF76" s="10"/>
      <c r="AG76" s="10"/>
      <c r="AH76" s="10"/>
      <c r="AI76" s="10"/>
    </row>
    <row r="77" spans="1:35" ht="15.95" customHeight="1" x14ac:dyDescent="0.2">
      <c r="A77" s="46" t="s">
        <v>84</v>
      </c>
      <c r="B77" s="46" t="s">
        <v>726</v>
      </c>
      <c r="C77" s="46" t="s">
        <v>727</v>
      </c>
      <c r="D77" s="46" t="s">
        <v>758</v>
      </c>
      <c r="E77" s="46" t="s">
        <v>782</v>
      </c>
      <c r="F77" s="47">
        <v>0.02</v>
      </c>
      <c r="G77" s="46" t="s">
        <v>729</v>
      </c>
      <c r="H77" s="48">
        <v>0.02</v>
      </c>
      <c r="I77" s="46" t="s">
        <v>762</v>
      </c>
      <c r="J77" s="60"/>
      <c r="K77" s="3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4"/>
      <c r="AF77" s="10"/>
      <c r="AG77" s="10"/>
      <c r="AH77" s="10"/>
      <c r="AI77" s="10"/>
    </row>
    <row r="78" spans="1:35" ht="15.95" customHeight="1" x14ac:dyDescent="0.2">
      <c r="A78" s="46" t="s">
        <v>85</v>
      </c>
      <c r="B78" s="46" t="s">
        <v>726</v>
      </c>
      <c r="C78" s="46" t="s">
        <v>727</v>
      </c>
      <c r="D78" s="46" t="s">
        <v>758</v>
      </c>
      <c r="E78" s="50">
        <v>88</v>
      </c>
      <c r="F78" s="47">
        <v>0.62</v>
      </c>
      <c r="G78" s="46" t="s">
        <v>729</v>
      </c>
      <c r="H78" s="48">
        <v>0.62</v>
      </c>
      <c r="I78" s="46" t="s">
        <v>761</v>
      </c>
      <c r="J78" s="60"/>
      <c r="K78" s="3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/>
      <c r="AF78" s="10"/>
      <c r="AG78" s="10"/>
      <c r="AH78" s="10"/>
      <c r="AI78" s="10"/>
    </row>
    <row r="79" spans="1:35" ht="15.95" customHeight="1" x14ac:dyDescent="0.2">
      <c r="A79" s="46" t="s">
        <v>86</v>
      </c>
      <c r="B79" s="46" t="s">
        <v>726</v>
      </c>
      <c r="C79" s="46" t="s">
        <v>727</v>
      </c>
      <c r="D79" s="46" t="s">
        <v>758</v>
      </c>
      <c r="E79" s="50">
        <v>89</v>
      </c>
      <c r="F79" s="47">
        <v>0.17</v>
      </c>
      <c r="G79" s="46" t="s">
        <v>783</v>
      </c>
      <c r="H79" s="48">
        <v>0.17</v>
      </c>
      <c r="I79" s="46" t="s">
        <v>777</v>
      </c>
      <c r="J79" s="60"/>
      <c r="K79" s="3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4"/>
      <c r="AF79" s="10"/>
      <c r="AG79" s="10"/>
      <c r="AH79" s="10"/>
      <c r="AI79" s="10"/>
    </row>
    <row r="80" spans="1:35" ht="15.95" customHeight="1" x14ac:dyDescent="0.2">
      <c r="A80" s="46" t="s">
        <v>87</v>
      </c>
      <c r="B80" s="46" t="s">
        <v>726</v>
      </c>
      <c r="C80" s="46" t="s">
        <v>727</v>
      </c>
      <c r="D80" s="46" t="s">
        <v>758</v>
      </c>
      <c r="E80" s="46" t="s">
        <v>784</v>
      </c>
      <c r="F80" s="47">
        <v>1.3</v>
      </c>
      <c r="G80" s="46" t="s">
        <v>729</v>
      </c>
      <c r="H80" s="48">
        <v>1.3</v>
      </c>
      <c r="I80" s="46" t="s">
        <v>762</v>
      </c>
      <c r="J80" s="6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4"/>
      <c r="AF80" s="10"/>
      <c r="AG80" s="10"/>
      <c r="AH80" s="10"/>
      <c r="AI80" s="10"/>
    </row>
    <row r="81" spans="1:35" ht="15.95" customHeight="1" x14ac:dyDescent="0.2">
      <c r="A81" s="46" t="s">
        <v>88</v>
      </c>
      <c r="B81" s="46" t="s">
        <v>726</v>
      </c>
      <c r="C81" s="46" t="s">
        <v>727</v>
      </c>
      <c r="D81" s="46" t="s">
        <v>758</v>
      </c>
      <c r="E81" s="50">
        <v>99</v>
      </c>
      <c r="F81" s="47">
        <v>0.42</v>
      </c>
      <c r="G81" s="46" t="s">
        <v>729</v>
      </c>
      <c r="H81" s="48">
        <v>0.42</v>
      </c>
      <c r="I81" s="46" t="s">
        <v>761</v>
      </c>
      <c r="J81" s="60"/>
      <c r="K81" s="3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4"/>
      <c r="AF81" s="10"/>
      <c r="AG81" s="10"/>
      <c r="AH81" s="10"/>
      <c r="AI81" s="10"/>
    </row>
    <row r="82" spans="1:35" ht="15.95" customHeight="1" x14ac:dyDescent="0.2">
      <c r="A82" s="46" t="s">
        <v>89</v>
      </c>
      <c r="B82" s="46" t="s">
        <v>726</v>
      </c>
      <c r="C82" s="75" t="s">
        <v>727</v>
      </c>
      <c r="D82" s="46" t="s">
        <v>758</v>
      </c>
      <c r="E82" s="140" t="s">
        <v>2294</v>
      </c>
      <c r="F82" s="47">
        <v>1.6799999999999999E-2</v>
      </c>
      <c r="G82" s="46" t="s">
        <v>28</v>
      </c>
      <c r="H82" s="48">
        <v>1.6799999999999999E-2</v>
      </c>
      <c r="I82" s="46" t="s">
        <v>777</v>
      </c>
      <c r="J82" s="60"/>
      <c r="K82" s="3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4"/>
      <c r="AF82" s="10"/>
      <c r="AG82" s="10"/>
      <c r="AH82" s="10"/>
      <c r="AI82" s="10"/>
    </row>
    <row r="83" spans="1:35" ht="15.95" customHeight="1" x14ac:dyDescent="0.2">
      <c r="A83" s="171" t="s">
        <v>2295</v>
      </c>
      <c r="B83" s="172"/>
      <c r="C83" s="172"/>
      <c r="D83" s="172"/>
      <c r="E83" s="173"/>
      <c r="F83" s="72">
        <f>SUM(F43:F82)</f>
        <v>10.952899999999998</v>
      </c>
      <c r="G83" s="71"/>
      <c r="H83" s="73">
        <f>SUM(H43:H82)</f>
        <v>10.952899999999998</v>
      </c>
      <c r="I83" s="71"/>
      <c r="J83" s="78"/>
      <c r="K83" s="3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4"/>
      <c r="AF83" s="10"/>
      <c r="AG83" s="10"/>
      <c r="AH83" s="10"/>
      <c r="AI83" s="10"/>
    </row>
    <row r="84" spans="1:35" ht="15.95" customHeight="1" x14ac:dyDescent="0.2">
      <c r="A84" s="46" t="s">
        <v>54</v>
      </c>
      <c r="B84" s="46" t="s">
        <v>726</v>
      </c>
      <c r="C84" s="46" t="s">
        <v>727</v>
      </c>
      <c r="D84" s="46" t="s">
        <v>785</v>
      </c>
      <c r="E84" s="46" t="s">
        <v>786</v>
      </c>
      <c r="F84" s="47">
        <v>0.77</v>
      </c>
      <c r="G84" s="46" t="s">
        <v>729</v>
      </c>
      <c r="H84" s="48">
        <v>0.77</v>
      </c>
      <c r="I84" s="46" t="s">
        <v>787</v>
      </c>
      <c r="J84" s="60"/>
      <c r="K84" s="3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4"/>
      <c r="AF84" s="10"/>
      <c r="AG84" s="10"/>
      <c r="AH84" s="10"/>
      <c r="AI84" s="10"/>
    </row>
    <row r="85" spans="1:35" ht="15.95" customHeight="1" x14ac:dyDescent="0.2">
      <c r="A85" s="46" t="s">
        <v>55</v>
      </c>
      <c r="B85" s="46" t="s">
        <v>726</v>
      </c>
      <c r="C85" s="46" t="s">
        <v>727</v>
      </c>
      <c r="D85" s="46" t="s">
        <v>785</v>
      </c>
      <c r="E85" s="46" t="s">
        <v>788</v>
      </c>
      <c r="F85" s="47">
        <v>1.79</v>
      </c>
      <c r="G85" s="46" t="s">
        <v>729</v>
      </c>
      <c r="H85" s="48">
        <v>1.79</v>
      </c>
      <c r="I85" s="46" t="s">
        <v>787</v>
      </c>
      <c r="J85" s="60"/>
      <c r="K85" s="3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4"/>
      <c r="AF85" s="10"/>
      <c r="AG85" s="10"/>
      <c r="AH85" s="10"/>
      <c r="AI85" s="10"/>
    </row>
    <row r="86" spans="1:35" ht="15.95" customHeight="1" x14ac:dyDescent="0.2">
      <c r="A86" s="46" t="s">
        <v>56</v>
      </c>
      <c r="B86" s="46" t="s">
        <v>726</v>
      </c>
      <c r="C86" s="46" t="s">
        <v>727</v>
      </c>
      <c r="D86" s="46" t="s">
        <v>785</v>
      </c>
      <c r="E86" s="50">
        <v>104</v>
      </c>
      <c r="F86" s="47">
        <v>0.40579999999999999</v>
      </c>
      <c r="G86" s="46" t="s">
        <v>729</v>
      </c>
      <c r="H86" s="48">
        <v>0.40579999999999999</v>
      </c>
      <c r="I86" s="46" t="s">
        <v>787</v>
      </c>
      <c r="J86" s="6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4"/>
      <c r="AF86" s="10"/>
      <c r="AG86" s="10"/>
      <c r="AH86" s="10"/>
      <c r="AI86" s="10"/>
    </row>
    <row r="87" spans="1:35" ht="15.95" customHeight="1" x14ac:dyDescent="0.2">
      <c r="A87" s="46" t="s">
        <v>57</v>
      </c>
      <c r="B87" s="46" t="s">
        <v>726</v>
      </c>
      <c r="C87" s="46" t="s">
        <v>727</v>
      </c>
      <c r="D87" s="46" t="s">
        <v>785</v>
      </c>
      <c r="E87" s="50">
        <v>107</v>
      </c>
      <c r="F87" s="47">
        <v>0.24879999999999999</v>
      </c>
      <c r="G87" s="46" t="s">
        <v>48</v>
      </c>
      <c r="H87" s="48">
        <v>0.24879999999999999</v>
      </c>
      <c r="I87" s="46" t="s">
        <v>787</v>
      </c>
      <c r="J87" s="60"/>
      <c r="K87" s="3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4"/>
      <c r="AF87" s="10"/>
      <c r="AG87" s="10"/>
      <c r="AH87" s="10"/>
      <c r="AI87" s="10"/>
    </row>
    <row r="88" spans="1:35" ht="15.95" customHeight="1" x14ac:dyDescent="0.2">
      <c r="A88" s="46" t="s">
        <v>58</v>
      </c>
      <c r="B88" s="46" t="s">
        <v>726</v>
      </c>
      <c r="C88" s="46" t="s">
        <v>727</v>
      </c>
      <c r="D88" s="46" t="s">
        <v>785</v>
      </c>
      <c r="E88" s="46" t="s">
        <v>789</v>
      </c>
      <c r="F88" s="47">
        <v>1.01</v>
      </c>
      <c r="G88" s="46" t="s">
        <v>729</v>
      </c>
      <c r="H88" s="48">
        <v>1.01</v>
      </c>
      <c r="I88" s="46" t="s">
        <v>787</v>
      </c>
      <c r="J88" s="60"/>
      <c r="K88" s="3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4"/>
      <c r="AF88" s="10"/>
      <c r="AG88" s="10"/>
      <c r="AH88" s="10"/>
      <c r="AI88" s="10"/>
    </row>
    <row r="89" spans="1:35" ht="15.95" customHeight="1" x14ac:dyDescent="0.2">
      <c r="A89" s="46" t="s">
        <v>59</v>
      </c>
      <c r="B89" s="46" t="s">
        <v>726</v>
      </c>
      <c r="C89" s="46" t="s">
        <v>727</v>
      </c>
      <c r="D89" s="46" t="s">
        <v>785</v>
      </c>
      <c r="E89" s="50">
        <v>116</v>
      </c>
      <c r="F89" s="47">
        <v>0.37</v>
      </c>
      <c r="G89" s="46" t="s">
        <v>729</v>
      </c>
      <c r="H89" s="48">
        <v>0.37</v>
      </c>
      <c r="I89" s="46" t="s">
        <v>787</v>
      </c>
      <c r="J89" s="60"/>
      <c r="K89" s="3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/>
      <c r="AF89" s="10"/>
      <c r="AG89" s="10"/>
      <c r="AH89" s="10"/>
      <c r="AI89" s="10"/>
    </row>
    <row r="90" spans="1:35" ht="15.95" customHeight="1" x14ac:dyDescent="0.2">
      <c r="A90" s="46" t="s">
        <v>60</v>
      </c>
      <c r="B90" s="46" t="s">
        <v>726</v>
      </c>
      <c r="C90" s="46" t="s">
        <v>727</v>
      </c>
      <c r="D90" s="46" t="s">
        <v>785</v>
      </c>
      <c r="E90" s="46" t="s">
        <v>790</v>
      </c>
      <c r="F90" s="47">
        <v>0.26</v>
      </c>
      <c r="G90" s="46" t="s">
        <v>729</v>
      </c>
      <c r="H90" s="48">
        <v>0.26</v>
      </c>
      <c r="I90" s="46" t="s">
        <v>787</v>
      </c>
      <c r="J90" s="60"/>
      <c r="K90" s="3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4"/>
      <c r="AF90" s="10"/>
      <c r="AG90" s="10"/>
      <c r="AH90" s="10"/>
      <c r="AI90" s="10"/>
    </row>
    <row r="91" spans="1:35" ht="15.95" customHeight="1" x14ac:dyDescent="0.2">
      <c r="A91" s="46" t="s">
        <v>61</v>
      </c>
      <c r="B91" s="46" t="s">
        <v>726</v>
      </c>
      <c r="C91" s="46" t="s">
        <v>727</v>
      </c>
      <c r="D91" s="46" t="s">
        <v>785</v>
      </c>
      <c r="E91" s="50">
        <v>122</v>
      </c>
      <c r="F91" s="47">
        <v>7.0000000000000007E-2</v>
      </c>
      <c r="G91" s="46" t="s">
        <v>729</v>
      </c>
      <c r="H91" s="48">
        <v>7.0000000000000007E-2</v>
      </c>
      <c r="I91" s="46" t="s">
        <v>787</v>
      </c>
      <c r="J91" s="60"/>
      <c r="K91" s="3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4"/>
      <c r="AF91" s="10"/>
      <c r="AG91" s="10"/>
      <c r="AH91" s="10"/>
      <c r="AI91" s="10"/>
    </row>
    <row r="92" spans="1:35" ht="15.95" customHeight="1" x14ac:dyDescent="0.2">
      <c r="A92" s="46" t="s">
        <v>62</v>
      </c>
      <c r="B92" s="46" t="s">
        <v>726</v>
      </c>
      <c r="C92" s="46" t="s">
        <v>727</v>
      </c>
      <c r="D92" s="46" t="s">
        <v>785</v>
      </c>
      <c r="E92" s="50">
        <v>138</v>
      </c>
      <c r="F92" s="47">
        <v>0.375</v>
      </c>
      <c r="G92" s="46" t="s">
        <v>729</v>
      </c>
      <c r="H92" s="48">
        <v>0.375</v>
      </c>
      <c r="I92" s="46" t="s">
        <v>787</v>
      </c>
      <c r="J92" s="6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4"/>
      <c r="AF92" s="10"/>
      <c r="AG92" s="10"/>
      <c r="AH92" s="10"/>
      <c r="AI92" s="10"/>
    </row>
    <row r="93" spans="1:35" ht="15.95" customHeight="1" x14ac:dyDescent="0.2">
      <c r="A93" s="46" t="s">
        <v>63</v>
      </c>
      <c r="B93" s="46" t="s">
        <v>726</v>
      </c>
      <c r="C93" s="46" t="s">
        <v>727</v>
      </c>
      <c r="D93" s="46" t="s">
        <v>785</v>
      </c>
      <c r="E93" s="50">
        <v>14</v>
      </c>
      <c r="F93" s="47">
        <v>1.2257</v>
      </c>
      <c r="G93" s="46" t="s">
        <v>729</v>
      </c>
      <c r="H93" s="48">
        <v>1.2257</v>
      </c>
      <c r="I93" s="46" t="s">
        <v>787</v>
      </c>
      <c r="J93" s="60"/>
      <c r="K93" s="3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4"/>
      <c r="AF93" s="10"/>
      <c r="AG93" s="10"/>
      <c r="AH93" s="10"/>
      <c r="AI93" s="10"/>
    </row>
    <row r="94" spans="1:35" ht="15.95" customHeight="1" x14ac:dyDescent="0.2">
      <c r="A94" s="46" t="s">
        <v>64</v>
      </c>
      <c r="B94" s="46" t="s">
        <v>726</v>
      </c>
      <c r="C94" s="46" t="s">
        <v>727</v>
      </c>
      <c r="D94" s="46" t="s">
        <v>785</v>
      </c>
      <c r="E94" s="46" t="s">
        <v>791</v>
      </c>
      <c r="F94" s="47">
        <v>0.42159999999999997</v>
      </c>
      <c r="G94" s="46" t="s">
        <v>48</v>
      </c>
      <c r="H94" s="48">
        <v>0.42159999999999997</v>
      </c>
      <c r="I94" s="46" t="s">
        <v>787</v>
      </c>
      <c r="J94" s="60"/>
      <c r="K94" s="3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4"/>
      <c r="AF94" s="10"/>
      <c r="AG94" s="10"/>
      <c r="AH94" s="10"/>
      <c r="AI94" s="10"/>
    </row>
    <row r="95" spans="1:35" ht="15.95" customHeight="1" x14ac:dyDescent="0.2">
      <c r="A95" s="46" t="s">
        <v>65</v>
      </c>
      <c r="B95" s="46" t="s">
        <v>726</v>
      </c>
      <c r="C95" s="46" t="s">
        <v>727</v>
      </c>
      <c r="D95" s="46" t="s">
        <v>785</v>
      </c>
      <c r="E95" s="46" t="s">
        <v>792</v>
      </c>
      <c r="F95" s="47">
        <v>0.05</v>
      </c>
      <c r="G95" s="46" t="s">
        <v>48</v>
      </c>
      <c r="H95" s="48">
        <v>0.05</v>
      </c>
      <c r="I95" s="46" t="s">
        <v>787</v>
      </c>
      <c r="J95" s="60"/>
      <c r="K95" s="3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4"/>
      <c r="AF95" s="10"/>
      <c r="AG95" s="10"/>
      <c r="AH95" s="10"/>
      <c r="AI95" s="10"/>
    </row>
    <row r="96" spans="1:35" ht="15.95" customHeight="1" x14ac:dyDescent="0.2">
      <c r="A96" s="46" t="s">
        <v>66</v>
      </c>
      <c r="B96" s="46" t="s">
        <v>726</v>
      </c>
      <c r="C96" s="46" t="s">
        <v>727</v>
      </c>
      <c r="D96" s="46" t="s">
        <v>785</v>
      </c>
      <c r="E96" s="50">
        <v>149</v>
      </c>
      <c r="F96" s="47">
        <v>1.07</v>
      </c>
      <c r="G96" s="46" t="s">
        <v>729</v>
      </c>
      <c r="H96" s="48">
        <v>1.07</v>
      </c>
      <c r="I96" s="46" t="s">
        <v>787</v>
      </c>
      <c r="J96" s="60"/>
      <c r="K96" s="3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4"/>
      <c r="AF96" s="10"/>
      <c r="AG96" s="10"/>
      <c r="AH96" s="10"/>
      <c r="AI96" s="10"/>
    </row>
    <row r="97" spans="1:35" ht="15.95" customHeight="1" x14ac:dyDescent="0.2">
      <c r="A97" s="46" t="s">
        <v>67</v>
      </c>
      <c r="B97" s="46" t="s">
        <v>726</v>
      </c>
      <c r="C97" s="46" t="s">
        <v>727</v>
      </c>
      <c r="D97" s="46" t="s">
        <v>785</v>
      </c>
      <c r="E97" s="46" t="s">
        <v>772</v>
      </c>
      <c r="F97" s="47">
        <v>1.0204</v>
      </c>
      <c r="G97" s="46" t="s">
        <v>729</v>
      </c>
      <c r="H97" s="48">
        <v>1.0204</v>
      </c>
      <c r="I97" s="46" t="s">
        <v>787</v>
      </c>
      <c r="J97" s="60"/>
      <c r="K97" s="3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4"/>
      <c r="AF97" s="10"/>
      <c r="AG97" s="10"/>
      <c r="AH97" s="10"/>
      <c r="AI97" s="10"/>
    </row>
    <row r="98" spans="1:35" ht="15.95" customHeight="1" x14ac:dyDescent="0.2">
      <c r="A98" s="46" t="s">
        <v>68</v>
      </c>
      <c r="B98" s="46" t="s">
        <v>726</v>
      </c>
      <c r="C98" s="46" t="s">
        <v>727</v>
      </c>
      <c r="D98" s="46" t="s">
        <v>785</v>
      </c>
      <c r="E98" s="50">
        <v>159</v>
      </c>
      <c r="F98" s="47">
        <v>0.11</v>
      </c>
      <c r="G98" s="46" t="s">
        <v>729</v>
      </c>
      <c r="H98" s="48">
        <v>0.11</v>
      </c>
      <c r="I98" s="46" t="s">
        <v>787</v>
      </c>
      <c r="J98" s="6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4"/>
      <c r="AF98" s="10"/>
      <c r="AG98" s="10"/>
      <c r="AH98" s="10"/>
      <c r="AI98" s="10"/>
    </row>
    <row r="99" spans="1:35" ht="15.95" customHeight="1" x14ac:dyDescent="0.2">
      <c r="A99" s="46" t="s">
        <v>69</v>
      </c>
      <c r="B99" s="46" t="s">
        <v>726</v>
      </c>
      <c r="C99" s="46" t="s">
        <v>727</v>
      </c>
      <c r="D99" s="46" t="s">
        <v>785</v>
      </c>
      <c r="E99" s="50">
        <v>16</v>
      </c>
      <c r="F99" s="47">
        <v>0.11</v>
      </c>
      <c r="G99" s="46" t="s">
        <v>729</v>
      </c>
      <c r="H99" s="48">
        <v>0.11</v>
      </c>
      <c r="I99" s="46" t="s">
        <v>787</v>
      </c>
      <c r="J99" s="60"/>
      <c r="K99" s="3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4"/>
      <c r="AF99" s="10"/>
      <c r="AG99" s="10"/>
      <c r="AH99" s="10"/>
      <c r="AI99" s="10"/>
    </row>
    <row r="100" spans="1:35" ht="15.95" customHeight="1" x14ac:dyDescent="0.2">
      <c r="A100" s="46" t="s">
        <v>70</v>
      </c>
      <c r="B100" s="46" t="s">
        <v>726</v>
      </c>
      <c r="C100" s="46" t="s">
        <v>727</v>
      </c>
      <c r="D100" s="46" t="s">
        <v>785</v>
      </c>
      <c r="E100" s="50">
        <v>163</v>
      </c>
      <c r="F100" s="47">
        <v>0.02</v>
      </c>
      <c r="G100" s="46" t="s">
        <v>48</v>
      </c>
      <c r="H100" s="48">
        <v>0.02</v>
      </c>
      <c r="I100" s="46" t="s">
        <v>787</v>
      </c>
      <c r="J100" s="60"/>
      <c r="K100" s="3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4"/>
      <c r="AF100" s="10"/>
      <c r="AG100" s="10"/>
      <c r="AH100" s="10"/>
      <c r="AI100" s="10"/>
    </row>
    <row r="101" spans="1:35" ht="15.95" customHeight="1" x14ac:dyDescent="0.2">
      <c r="A101" s="46" t="s">
        <v>71</v>
      </c>
      <c r="B101" s="46" t="s">
        <v>726</v>
      </c>
      <c r="C101" s="46" t="s">
        <v>727</v>
      </c>
      <c r="D101" s="46" t="s">
        <v>785</v>
      </c>
      <c r="E101" s="50">
        <v>172</v>
      </c>
      <c r="F101" s="47">
        <v>0.03</v>
      </c>
      <c r="G101" s="46" t="s">
        <v>48</v>
      </c>
      <c r="H101" s="48">
        <v>0.03</v>
      </c>
      <c r="I101" s="46" t="s">
        <v>787</v>
      </c>
      <c r="J101" s="60"/>
      <c r="K101" s="3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4"/>
      <c r="AF101" s="10"/>
      <c r="AG101" s="10"/>
      <c r="AH101" s="10"/>
      <c r="AI101" s="10"/>
    </row>
    <row r="102" spans="1:35" ht="15.95" customHeight="1" x14ac:dyDescent="0.2">
      <c r="A102" s="46" t="s">
        <v>72</v>
      </c>
      <c r="B102" s="46" t="s">
        <v>726</v>
      </c>
      <c r="C102" s="46" t="s">
        <v>727</v>
      </c>
      <c r="D102" s="46" t="s">
        <v>785</v>
      </c>
      <c r="E102" s="46" t="s">
        <v>793</v>
      </c>
      <c r="F102" s="47">
        <v>0.03</v>
      </c>
      <c r="G102" s="46" t="s">
        <v>48</v>
      </c>
      <c r="H102" s="48">
        <v>0.03</v>
      </c>
      <c r="I102" s="46" t="s">
        <v>787</v>
      </c>
      <c r="J102" s="60"/>
      <c r="K102" s="3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"/>
      <c r="AF102" s="10"/>
      <c r="AG102" s="10"/>
      <c r="AH102" s="10"/>
      <c r="AI102" s="10"/>
    </row>
    <row r="103" spans="1:35" ht="15.95" customHeight="1" x14ac:dyDescent="0.2">
      <c r="A103" s="46" t="s">
        <v>73</v>
      </c>
      <c r="B103" s="43" t="s">
        <v>726</v>
      </c>
      <c r="C103" s="43" t="s">
        <v>727</v>
      </c>
      <c r="D103" s="43" t="s">
        <v>785</v>
      </c>
      <c r="E103" s="51">
        <v>177</v>
      </c>
      <c r="F103" s="44">
        <v>0.54</v>
      </c>
      <c r="G103" s="43" t="s">
        <v>729</v>
      </c>
      <c r="H103" s="45">
        <v>0.54</v>
      </c>
      <c r="I103" s="46" t="s">
        <v>787</v>
      </c>
      <c r="J103" s="61"/>
      <c r="K103" s="3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"/>
      <c r="AF103" s="10"/>
      <c r="AG103" s="10"/>
      <c r="AH103" s="10"/>
      <c r="AI103" s="10"/>
    </row>
    <row r="104" spans="1:35" ht="15.95" customHeight="1" x14ac:dyDescent="0.2">
      <c r="A104" s="46" t="s">
        <v>74</v>
      </c>
      <c r="B104" s="46" t="s">
        <v>726</v>
      </c>
      <c r="C104" s="46" t="s">
        <v>727</v>
      </c>
      <c r="D104" s="46" t="s">
        <v>785</v>
      </c>
      <c r="E104" s="50">
        <v>181</v>
      </c>
      <c r="F104" s="47">
        <v>0.87</v>
      </c>
      <c r="G104" s="46" t="s">
        <v>729</v>
      </c>
      <c r="H104" s="48">
        <v>0.87</v>
      </c>
      <c r="I104" s="46" t="s">
        <v>787</v>
      </c>
      <c r="J104" s="60"/>
      <c r="K104" s="3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4"/>
      <c r="AF104" s="10"/>
      <c r="AG104" s="10"/>
      <c r="AH104" s="10"/>
      <c r="AI104" s="10"/>
    </row>
    <row r="105" spans="1:35" ht="15.95" customHeight="1" x14ac:dyDescent="0.2">
      <c r="A105" s="46" t="s">
        <v>75</v>
      </c>
      <c r="B105" s="46" t="s">
        <v>726</v>
      </c>
      <c r="C105" s="46" t="s">
        <v>727</v>
      </c>
      <c r="D105" s="46" t="s">
        <v>785</v>
      </c>
      <c r="E105" s="50">
        <v>188</v>
      </c>
      <c r="F105" s="47">
        <v>0.36</v>
      </c>
      <c r="G105" s="46" t="s">
        <v>729</v>
      </c>
      <c r="H105" s="48">
        <v>0.36</v>
      </c>
      <c r="I105" s="46" t="s">
        <v>787</v>
      </c>
      <c r="J105" s="60"/>
      <c r="K105" s="3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4"/>
      <c r="AF105" s="10"/>
      <c r="AG105" s="10"/>
      <c r="AH105" s="10"/>
      <c r="AI105" s="10"/>
    </row>
    <row r="106" spans="1:35" ht="15.95" customHeight="1" x14ac:dyDescent="0.2">
      <c r="A106" s="46" t="s">
        <v>76</v>
      </c>
      <c r="B106" s="46" t="s">
        <v>726</v>
      </c>
      <c r="C106" s="46" t="s">
        <v>727</v>
      </c>
      <c r="D106" s="46" t="s">
        <v>785</v>
      </c>
      <c r="E106" s="46" t="s">
        <v>794</v>
      </c>
      <c r="F106" s="47">
        <v>6.6000000000000003E-2</v>
      </c>
      <c r="G106" s="46" t="s">
        <v>48</v>
      </c>
      <c r="H106" s="48">
        <v>6.6000000000000003E-2</v>
      </c>
      <c r="I106" s="46" t="s">
        <v>787</v>
      </c>
      <c r="J106" s="60"/>
      <c r="K106" s="3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4"/>
      <c r="AF106" s="10"/>
      <c r="AG106" s="10"/>
      <c r="AH106" s="10"/>
      <c r="AI106" s="10"/>
    </row>
    <row r="107" spans="1:35" ht="15.95" customHeight="1" x14ac:dyDescent="0.2">
      <c r="A107" s="46" t="s">
        <v>77</v>
      </c>
      <c r="B107" s="46" t="s">
        <v>726</v>
      </c>
      <c r="C107" s="46" t="s">
        <v>727</v>
      </c>
      <c r="D107" s="46" t="s">
        <v>785</v>
      </c>
      <c r="E107" s="46" t="s">
        <v>795</v>
      </c>
      <c r="F107" s="47">
        <v>1.34E-2</v>
      </c>
      <c r="G107" s="46" t="s">
        <v>729</v>
      </c>
      <c r="H107" s="48">
        <v>1.34E-2</v>
      </c>
      <c r="I107" s="46" t="s">
        <v>796</v>
      </c>
      <c r="J107" s="6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4"/>
      <c r="AF107" s="10"/>
      <c r="AG107" s="10"/>
      <c r="AH107" s="10"/>
      <c r="AI107" s="10"/>
    </row>
    <row r="108" spans="1:35" ht="15.95" customHeight="1" x14ac:dyDescent="0.2">
      <c r="A108" s="46" t="s">
        <v>78</v>
      </c>
      <c r="B108" s="46" t="s">
        <v>726</v>
      </c>
      <c r="C108" s="46" t="s">
        <v>727</v>
      </c>
      <c r="D108" s="46" t="s">
        <v>785</v>
      </c>
      <c r="E108" s="46" t="s">
        <v>797</v>
      </c>
      <c r="F108" s="47">
        <v>2.4400000000000002E-2</v>
      </c>
      <c r="G108" s="46" t="s">
        <v>729</v>
      </c>
      <c r="H108" s="48">
        <v>2.4400000000000002E-2</v>
      </c>
      <c r="I108" s="46" t="s">
        <v>798</v>
      </c>
      <c r="J108" s="60"/>
      <c r="K108" s="3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4"/>
      <c r="AF108" s="10"/>
      <c r="AG108" s="10"/>
      <c r="AH108" s="10"/>
      <c r="AI108" s="10"/>
    </row>
    <row r="109" spans="1:35" ht="15.95" customHeight="1" x14ac:dyDescent="0.2">
      <c r="A109" s="46" t="s">
        <v>79</v>
      </c>
      <c r="B109" s="46" t="s">
        <v>726</v>
      </c>
      <c r="C109" s="46" t="s">
        <v>727</v>
      </c>
      <c r="D109" s="46" t="s">
        <v>785</v>
      </c>
      <c r="E109" s="46" t="s">
        <v>799</v>
      </c>
      <c r="F109" s="47">
        <v>7.3800000000000004E-2</v>
      </c>
      <c r="G109" s="46" t="s">
        <v>729</v>
      </c>
      <c r="H109" s="48">
        <v>7.3800000000000004E-2</v>
      </c>
      <c r="I109" s="46" t="s">
        <v>800</v>
      </c>
      <c r="J109" s="60"/>
      <c r="K109" s="3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4"/>
      <c r="AF109" s="10"/>
      <c r="AG109" s="10"/>
      <c r="AH109" s="10"/>
      <c r="AI109" s="10"/>
    </row>
    <row r="110" spans="1:35" ht="15.95" customHeight="1" x14ac:dyDescent="0.2">
      <c r="A110" s="178" t="s">
        <v>80</v>
      </c>
      <c r="B110" s="178" t="s">
        <v>726</v>
      </c>
      <c r="C110" s="178" t="s">
        <v>727</v>
      </c>
      <c r="D110" s="178" t="s">
        <v>785</v>
      </c>
      <c r="E110" s="178" t="s">
        <v>801</v>
      </c>
      <c r="F110" s="176">
        <v>0.1192</v>
      </c>
      <c r="G110" s="46" t="s">
        <v>1011</v>
      </c>
      <c r="H110" s="62">
        <v>3.9899999999999998E-2</v>
      </c>
      <c r="I110" s="180" t="s">
        <v>802</v>
      </c>
      <c r="J110" s="235" t="s">
        <v>803</v>
      </c>
      <c r="K110" s="4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4"/>
      <c r="AF110" s="10"/>
      <c r="AG110" s="10"/>
      <c r="AH110" s="10"/>
      <c r="AI110" s="10"/>
    </row>
    <row r="111" spans="1:35" ht="15.95" customHeight="1" x14ac:dyDescent="0.2">
      <c r="A111" s="179"/>
      <c r="B111" s="179"/>
      <c r="C111" s="179"/>
      <c r="D111" s="179"/>
      <c r="E111" s="179"/>
      <c r="F111" s="177"/>
      <c r="G111" s="62" t="s">
        <v>30</v>
      </c>
      <c r="H111" s="62">
        <v>7.9299999999999995E-2</v>
      </c>
      <c r="I111" s="181"/>
      <c r="J111" s="236"/>
      <c r="K111" s="4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4"/>
      <c r="AF111" s="10"/>
      <c r="AG111" s="10"/>
      <c r="AH111" s="10"/>
      <c r="AI111" s="10"/>
    </row>
    <row r="112" spans="1:35" ht="15.95" customHeight="1" x14ac:dyDescent="0.2">
      <c r="A112" s="46" t="s">
        <v>81</v>
      </c>
      <c r="B112" s="46" t="s">
        <v>726</v>
      </c>
      <c r="C112" s="46" t="s">
        <v>727</v>
      </c>
      <c r="D112" s="46" t="s">
        <v>785</v>
      </c>
      <c r="E112" s="46" t="s">
        <v>804</v>
      </c>
      <c r="F112" s="47">
        <v>0.123</v>
      </c>
      <c r="G112" s="46" t="s">
        <v>729</v>
      </c>
      <c r="H112" s="48">
        <v>0.123</v>
      </c>
      <c r="I112" s="46" t="s">
        <v>805</v>
      </c>
      <c r="J112" s="60"/>
      <c r="K112" s="3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4"/>
      <c r="AF112" s="10"/>
      <c r="AG112" s="10"/>
      <c r="AH112" s="10"/>
      <c r="AI112" s="10"/>
    </row>
    <row r="113" spans="1:35" ht="15.95" customHeight="1" x14ac:dyDescent="0.2">
      <c r="A113" s="46" t="s">
        <v>82</v>
      </c>
      <c r="B113" s="46" t="s">
        <v>726</v>
      </c>
      <c r="C113" s="46" t="s">
        <v>727</v>
      </c>
      <c r="D113" s="46" t="s">
        <v>785</v>
      </c>
      <c r="E113" s="46" t="s">
        <v>806</v>
      </c>
      <c r="F113" s="47">
        <v>5.3600000000000002E-2</v>
      </c>
      <c r="G113" s="46" t="s">
        <v>729</v>
      </c>
      <c r="H113" s="48">
        <v>5.3600000000000002E-2</v>
      </c>
      <c r="I113" s="46" t="s">
        <v>807</v>
      </c>
      <c r="J113" s="6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4"/>
      <c r="AF113" s="10"/>
      <c r="AG113" s="10"/>
      <c r="AH113" s="10"/>
      <c r="AI113" s="10"/>
    </row>
    <row r="114" spans="1:35" ht="15.95" customHeight="1" x14ac:dyDescent="0.2">
      <c r="A114" s="46" t="s">
        <v>83</v>
      </c>
      <c r="B114" s="46" t="s">
        <v>726</v>
      </c>
      <c r="C114" s="46" t="s">
        <v>727</v>
      </c>
      <c r="D114" s="46" t="s">
        <v>785</v>
      </c>
      <c r="E114" s="46" t="s">
        <v>808</v>
      </c>
      <c r="F114" s="47">
        <v>1.35</v>
      </c>
      <c r="G114" s="46" t="s">
        <v>729</v>
      </c>
      <c r="H114" s="48">
        <v>1.35</v>
      </c>
      <c r="I114" s="46" t="s">
        <v>787</v>
      </c>
      <c r="J114" s="60"/>
      <c r="K114" s="3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"/>
      <c r="AF114" s="10"/>
      <c r="AG114" s="10"/>
      <c r="AH114" s="10"/>
      <c r="AI114" s="10"/>
    </row>
    <row r="115" spans="1:35" ht="15.95" customHeight="1" x14ac:dyDescent="0.2">
      <c r="A115" s="46" t="s">
        <v>84</v>
      </c>
      <c r="B115" s="46" t="s">
        <v>726</v>
      </c>
      <c r="C115" s="46" t="s">
        <v>727</v>
      </c>
      <c r="D115" s="46" t="s">
        <v>785</v>
      </c>
      <c r="E115" s="46" t="s">
        <v>809</v>
      </c>
      <c r="F115" s="47">
        <v>0.12</v>
      </c>
      <c r="G115" s="46" t="s">
        <v>729</v>
      </c>
      <c r="H115" s="48">
        <v>0.12</v>
      </c>
      <c r="I115" s="46" t="s">
        <v>787</v>
      </c>
      <c r="J115" s="60"/>
      <c r="K115" s="3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4"/>
      <c r="AF115" s="10"/>
      <c r="AG115" s="10"/>
      <c r="AH115" s="10"/>
      <c r="AI115" s="10"/>
    </row>
    <row r="116" spans="1:35" ht="15.95" customHeight="1" x14ac:dyDescent="0.2">
      <c r="A116" s="46" t="s">
        <v>85</v>
      </c>
      <c r="B116" s="46" t="s">
        <v>726</v>
      </c>
      <c r="C116" s="46" t="s">
        <v>727</v>
      </c>
      <c r="D116" s="46" t="s">
        <v>785</v>
      </c>
      <c r="E116" s="50">
        <v>205</v>
      </c>
      <c r="F116" s="47">
        <v>1.921</v>
      </c>
      <c r="G116" s="46" t="s">
        <v>729</v>
      </c>
      <c r="H116" s="48">
        <v>1.921</v>
      </c>
      <c r="I116" s="46" t="s">
        <v>787</v>
      </c>
      <c r="J116" s="60"/>
      <c r="K116" s="3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4"/>
      <c r="AF116" s="10"/>
      <c r="AG116" s="10"/>
      <c r="AH116" s="10"/>
      <c r="AI116" s="10"/>
    </row>
    <row r="117" spans="1:35" ht="15.95" customHeight="1" x14ac:dyDescent="0.2">
      <c r="A117" s="46" t="s">
        <v>86</v>
      </c>
      <c r="B117" s="46" t="s">
        <v>726</v>
      </c>
      <c r="C117" s="46" t="s">
        <v>727</v>
      </c>
      <c r="D117" s="46" t="s">
        <v>785</v>
      </c>
      <c r="E117" s="50">
        <v>21</v>
      </c>
      <c r="F117" s="47">
        <v>0.09</v>
      </c>
      <c r="G117" s="46" t="s">
        <v>729</v>
      </c>
      <c r="H117" s="48">
        <v>0.09</v>
      </c>
      <c r="I117" s="46" t="s">
        <v>787</v>
      </c>
      <c r="J117" s="60"/>
      <c r="K117" s="3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4"/>
      <c r="AF117" s="10"/>
      <c r="AG117" s="10"/>
      <c r="AH117" s="10"/>
      <c r="AI117" s="10"/>
    </row>
    <row r="118" spans="1:35" ht="15.95" customHeight="1" x14ac:dyDescent="0.2">
      <c r="A118" s="46" t="s">
        <v>87</v>
      </c>
      <c r="B118" s="46" t="s">
        <v>726</v>
      </c>
      <c r="C118" s="46" t="s">
        <v>727</v>
      </c>
      <c r="D118" s="46" t="s">
        <v>785</v>
      </c>
      <c r="E118" s="50">
        <v>211</v>
      </c>
      <c r="F118" s="47">
        <v>0.41</v>
      </c>
      <c r="G118" s="46" t="s">
        <v>729</v>
      </c>
      <c r="H118" s="48">
        <v>0.41</v>
      </c>
      <c r="I118" s="46" t="s">
        <v>787</v>
      </c>
      <c r="J118" s="60"/>
      <c r="K118" s="39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4"/>
      <c r="AF118" s="10"/>
      <c r="AG118" s="10"/>
      <c r="AH118" s="10"/>
      <c r="AI118" s="10"/>
    </row>
    <row r="119" spans="1:35" ht="15.95" customHeight="1" x14ac:dyDescent="0.2">
      <c r="A119" s="46" t="s">
        <v>88</v>
      </c>
      <c r="B119" s="46" t="s">
        <v>726</v>
      </c>
      <c r="C119" s="46" t="s">
        <v>727</v>
      </c>
      <c r="D119" s="46" t="s">
        <v>785</v>
      </c>
      <c r="E119" s="50">
        <v>212</v>
      </c>
      <c r="F119" s="47">
        <v>0.57279999999999998</v>
      </c>
      <c r="G119" s="46" t="s">
        <v>48</v>
      </c>
      <c r="H119" s="48">
        <v>0.57279999999999998</v>
      </c>
      <c r="I119" s="46" t="s">
        <v>787</v>
      </c>
      <c r="J119" s="60"/>
      <c r="K119" s="3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4"/>
      <c r="AF119" s="10"/>
      <c r="AG119" s="10"/>
      <c r="AH119" s="10"/>
      <c r="AI119" s="10"/>
    </row>
    <row r="120" spans="1:35" ht="15.95" customHeight="1" x14ac:dyDescent="0.2">
      <c r="A120" s="46" t="s">
        <v>89</v>
      </c>
      <c r="B120" s="46" t="s">
        <v>726</v>
      </c>
      <c r="C120" s="46" t="s">
        <v>727</v>
      </c>
      <c r="D120" s="46" t="s">
        <v>785</v>
      </c>
      <c r="E120" s="50">
        <v>221</v>
      </c>
      <c r="F120" s="47">
        <v>0.33</v>
      </c>
      <c r="G120" s="46" t="s">
        <v>48</v>
      </c>
      <c r="H120" s="48">
        <v>0.33</v>
      </c>
      <c r="I120" s="46" t="s">
        <v>787</v>
      </c>
      <c r="J120" s="60"/>
      <c r="K120" s="3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4"/>
      <c r="AF120" s="10"/>
      <c r="AG120" s="10"/>
      <c r="AH120" s="10"/>
      <c r="AI120" s="10"/>
    </row>
    <row r="121" spans="1:35" ht="15.95" customHeight="1" x14ac:dyDescent="0.2">
      <c r="A121" s="46" t="s">
        <v>90</v>
      </c>
      <c r="B121" s="46" t="s">
        <v>726</v>
      </c>
      <c r="C121" s="46" t="s">
        <v>727</v>
      </c>
      <c r="D121" s="46" t="s">
        <v>785</v>
      </c>
      <c r="E121" s="50">
        <v>228</v>
      </c>
      <c r="F121" s="47">
        <v>0.45</v>
      </c>
      <c r="G121" s="46" t="s">
        <v>48</v>
      </c>
      <c r="H121" s="48">
        <v>0.45</v>
      </c>
      <c r="I121" s="46" t="s">
        <v>787</v>
      </c>
      <c r="J121" s="6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4"/>
      <c r="AF121" s="10"/>
      <c r="AG121" s="10"/>
      <c r="AH121" s="10"/>
      <c r="AI121" s="10"/>
    </row>
    <row r="122" spans="1:35" ht="15.95" customHeight="1" x14ac:dyDescent="0.2">
      <c r="A122" s="46" t="s">
        <v>91</v>
      </c>
      <c r="B122" s="46" t="s">
        <v>726</v>
      </c>
      <c r="C122" s="46" t="s">
        <v>727</v>
      </c>
      <c r="D122" s="46" t="s">
        <v>785</v>
      </c>
      <c r="E122" s="46" t="s">
        <v>810</v>
      </c>
      <c r="F122" s="47">
        <v>7.9399999999999998E-2</v>
      </c>
      <c r="G122" s="46" t="s">
        <v>729</v>
      </c>
      <c r="H122" s="48">
        <v>7.9399999999999998E-2</v>
      </c>
      <c r="I122" s="46" t="s">
        <v>811</v>
      </c>
      <c r="J122" s="60"/>
      <c r="K122" s="3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4"/>
      <c r="AF122" s="10"/>
      <c r="AG122" s="10"/>
      <c r="AH122" s="10"/>
      <c r="AI122" s="10"/>
    </row>
    <row r="123" spans="1:35" ht="15.95" customHeight="1" x14ac:dyDescent="0.2">
      <c r="A123" s="46" t="s">
        <v>92</v>
      </c>
      <c r="B123" s="46" t="s">
        <v>726</v>
      </c>
      <c r="C123" s="46" t="s">
        <v>727</v>
      </c>
      <c r="D123" s="46" t="s">
        <v>785</v>
      </c>
      <c r="E123" s="46" t="s">
        <v>812</v>
      </c>
      <c r="F123" s="47">
        <v>0.61099999999999999</v>
      </c>
      <c r="G123" s="46" t="s">
        <v>33</v>
      </c>
      <c r="H123" s="48">
        <v>0.61099999999999999</v>
      </c>
      <c r="I123" s="46" t="s">
        <v>811</v>
      </c>
      <c r="J123" s="60"/>
      <c r="K123" s="39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4"/>
      <c r="AF123" s="10"/>
      <c r="AG123" s="10"/>
      <c r="AH123" s="10"/>
      <c r="AI123" s="10"/>
    </row>
    <row r="124" spans="1:35" ht="15.95" customHeight="1" x14ac:dyDescent="0.2">
      <c r="A124" s="46" t="s">
        <v>93</v>
      </c>
      <c r="B124" s="46" t="s">
        <v>726</v>
      </c>
      <c r="C124" s="46" t="s">
        <v>727</v>
      </c>
      <c r="D124" s="46" t="s">
        <v>785</v>
      </c>
      <c r="E124" s="50">
        <v>230</v>
      </c>
      <c r="F124" s="47">
        <v>0.41639999999999999</v>
      </c>
      <c r="G124" s="46" t="s">
        <v>729</v>
      </c>
      <c r="H124" s="48">
        <v>0.41639999999999999</v>
      </c>
      <c r="I124" s="46" t="s">
        <v>787</v>
      </c>
      <c r="J124" s="60"/>
      <c r="K124" s="39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4"/>
      <c r="AF124" s="10"/>
      <c r="AG124" s="10"/>
      <c r="AH124" s="10"/>
      <c r="AI124" s="10"/>
    </row>
    <row r="125" spans="1:35" ht="15.95" customHeight="1" x14ac:dyDescent="0.2">
      <c r="A125" s="46" t="s">
        <v>94</v>
      </c>
      <c r="B125" s="46" t="s">
        <v>726</v>
      </c>
      <c r="C125" s="46" t="s">
        <v>727</v>
      </c>
      <c r="D125" s="46" t="s">
        <v>785</v>
      </c>
      <c r="E125" s="46" t="s">
        <v>813</v>
      </c>
      <c r="F125" s="47">
        <v>1.27</v>
      </c>
      <c r="G125" s="46" t="s">
        <v>729</v>
      </c>
      <c r="H125" s="48">
        <v>1.27</v>
      </c>
      <c r="I125" s="46" t="s">
        <v>787</v>
      </c>
      <c r="J125" s="60"/>
      <c r="K125" s="39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4"/>
      <c r="AF125" s="10"/>
      <c r="AG125" s="10"/>
      <c r="AH125" s="10"/>
      <c r="AI125" s="10"/>
    </row>
    <row r="126" spans="1:35" ht="15.95" customHeight="1" x14ac:dyDescent="0.2">
      <c r="A126" s="46" t="s">
        <v>95</v>
      </c>
      <c r="B126" s="46" t="s">
        <v>726</v>
      </c>
      <c r="C126" s="46" t="s">
        <v>727</v>
      </c>
      <c r="D126" s="46" t="s">
        <v>785</v>
      </c>
      <c r="E126" s="46" t="s">
        <v>814</v>
      </c>
      <c r="F126" s="47">
        <v>0.43</v>
      </c>
      <c r="G126" s="46" t="s">
        <v>48</v>
      </c>
      <c r="H126" s="48">
        <v>0.43</v>
      </c>
      <c r="I126" s="46" t="s">
        <v>787</v>
      </c>
      <c r="J126" s="60"/>
      <c r="K126" s="3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4"/>
      <c r="AF126" s="10"/>
      <c r="AG126" s="10"/>
      <c r="AH126" s="10"/>
      <c r="AI126" s="10"/>
    </row>
    <row r="127" spans="1:35" ht="15.95" customHeight="1" x14ac:dyDescent="0.2">
      <c r="A127" s="46" t="s">
        <v>96</v>
      </c>
      <c r="B127" s="46" t="s">
        <v>726</v>
      </c>
      <c r="C127" s="46" t="s">
        <v>727</v>
      </c>
      <c r="D127" s="46" t="s">
        <v>785</v>
      </c>
      <c r="E127" s="46" t="s">
        <v>815</v>
      </c>
      <c r="F127" s="47">
        <v>0.4</v>
      </c>
      <c r="G127" s="46" t="s">
        <v>48</v>
      </c>
      <c r="H127" s="48">
        <v>0.4</v>
      </c>
      <c r="I127" s="46" t="s">
        <v>787</v>
      </c>
      <c r="J127" s="6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4"/>
      <c r="AF127" s="10"/>
      <c r="AG127" s="10"/>
      <c r="AH127" s="10"/>
      <c r="AI127" s="10"/>
    </row>
    <row r="128" spans="1:35" ht="15.95" customHeight="1" x14ac:dyDescent="0.2">
      <c r="A128" s="46" t="s">
        <v>97</v>
      </c>
      <c r="B128" s="46" t="s">
        <v>726</v>
      </c>
      <c r="C128" s="46" t="s">
        <v>727</v>
      </c>
      <c r="D128" s="46" t="s">
        <v>785</v>
      </c>
      <c r="E128" s="46" t="s">
        <v>816</v>
      </c>
      <c r="F128" s="47">
        <v>1.085</v>
      </c>
      <c r="G128" s="46" t="s">
        <v>729</v>
      </c>
      <c r="H128" s="48">
        <v>1.085</v>
      </c>
      <c r="I128" s="46" t="s">
        <v>787</v>
      </c>
      <c r="J128" s="60"/>
      <c r="K128" s="39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4"/>
      <c r="AF128" s="10"/>
      <c r="AG128" s="10"/>
      <c r="AH128" s="10"/>
      <c r="AI128" s="10"/>
    </row>
    <row r="129" spans="1:35" ht="15.95" customHeight="1" x14ac:dyDescent="0.2">
      <c r="A129" s="46" t="s">
        <v>98</v>
      </c>
      <c r="B129" s="46" t="s">
        <v>726</v>
      </c>
      <c r="C129" s="46" t="s">
        <v>727</v>
      </c>
      <c r="D129" s="46" t="s">
        <v>785</v>
      </c>
      <c r="E129" s="50">
        <v>256</v>
      </c>
      <c r="F129" s="47">
        <v>0.13</v>
      </c>
      <c r="G129" s="46" t="s">
        <v>729</v>
      </c>
      <c r="H129" s="48">
        <v>0.13</v>
      </c>
      <c r="I129" s="46" t="s">
        <v>787</v>
      </c>
      <c r="J129" s="60"/>
      <c r="K129" s="39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4"/>
      <c r="AF129" s="10"/>
      <c r="AG129" s="10"/>
      <c r="AH129" s="10"/>
      <c r="AI129" s="10"/>
    </row>
    <row r="130" spans="1:35" ht="15.95" customHeight="1" x14ac:dyDescent="0.2">
      <c r="A130" s="46" t="s">
        <v>99</v>
      </c>
      <c r="B130" s="46" t="s">
        <v>726</v>
      </c>
      <c r="C130" s="46" t="s">
        <v>727</v>
      </c>
      <c r="D130" s="46" t="s">
        <v>785</v>
      </c>
      <c r="E130" s="50">
        <v>258</v>
      </c>
      <c r="F130" s="47">
        <v>0.06</v>
      </c>
      <c r="G130" s="46" t="s">
        <v>729</v>
      </c>
      <c r="H130" s="48">
        <v>0.06</v>
      </c>
      <c r="I130" s="46" t="s">
        <v>787</v>
      </c>
      <c r="J130" s="60"/>
      <c r="K130" s="39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4"/>
      <c r="AF130" s="10"/>
      <c r="AG130" s="10"/>
      <c r="AH130" s="10"/>
      <c r="AI130" s="10"/>
    </row>
    <row r="131" spans="1:35" ht="15.95" customHeight="1" x14ac:dyDescent="0.2">
      <c r="A131" s="46" t="s">
        <v>100</v>
      </c>
      <c r="B131" s="46" t="s">
        <v>726</v>
      </c>
      <c r="C131" s="46" t="s">
        <v>727</v>
      </c>
      <c r="D131" s="46" t="s">
        <v>785</v>
      </c>
      <c r="E131" s="50">
        <v>29</v>
      </c>
      <c r="F131" s="47">
        <v>0.20080000000000001</v>
      </c>
      <c r="G131" s="46" t="s">
        <v>729</v>
      </c>
      <c r="H131" s="48">
        <v>0.20080000000000001</v>
      </c>
      <c r="I131" s="46" t="s">
        <v>787</v>
      </c>
      <c r="J131" s="60"/>
      <c r="K131" s="39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4"/>
      <c r="AF131" s="10"/>
      <c r="AG131" s="10"/>
      <c r="AH131" s="10"/>
      <c r="AI131" s="10"/>
    </row>
    <row r="132" spans="1:35" ht="15.95" customHeight="1" x14ac:dyDescent="0.2">
      <c r="A132" s="46" t="s">
        <v>101</v>
      </c>
      <c r="B132" s="46" t="s">
        <v>726</v>
      </c>
      <c r="C132" s="46" t="s">
        <v>727</v>
      </c>
      <c r="D132" s="46" t="s">
        <v>785</v>
      </c>
      <c r="E132" s="50">
        <v>33</v>
      </c>
      <c r="F132" s="47">
        <v>0.03</v>
      </c>
      <c r="G132" s="46" t="s">
        <v>729</v>
      </c>
      <c r="H132" s="48">
        <v>0.03</v>
      </c>
      <c r="I132" s="46" t="s">
        <v>787</v>
      </c>
      <c r="J132" s="60"/>
      <c r="K132" s="39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4"/>
      <c r="AF132" s="10"/>
      <c r="AG132" s="10"/>
      <c r="AH132" s="10"/>
      <c r="AI132" s="10"/>
    </row>
    <row r="133" spans="1:35" ht="15.95" customHeight="1" x14ac:dyDescent="0.2">
      <c r="A133" s="46" t="s">
        <v>102</v>
      </c>
      <c r="B133" s="46" t="s">
        <v>726</v>
      </c>
      <c r="C133" s="46" t="s">
        <v>727</v>
      </c>
      <c r="D133" s="46" t="s">
        <v>785</v>
      </c>
      <c r="E133" s="46" t="s">
        <v>817</v>
      </c>
      <c r="F133" s="47">
        <v>0.9</v>
      </c>
      <c r="G133" s="46" t="s">
        <v>729</v>
      </c>
      <c r="H133" s="48">
        <v>0.9</v>
      </c>
      <c r="I133" s="46" t="s">
        <v>787</v>
      </c>
      <c r="J133" s="6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4"/>
      <c r="AF133" s="10"/>
      <c r="AG133" s="10"/>
      <c r="AH133" s="10"/>
      <c r="AI133" s="10"/>
    </row>
    <row r="134" spans="1:35" ht="15.95" customHeight="1" x14ac:dyDescent="0.2">
      <c r="A134" s="46" t="s">
        <v>103</v>
      </c>
      <c r="B134" s="46" t="s">
        <v>726</v>
      </c>
      <c r="C134" s="46" t="s">
        <v>727</v>
      </c>
      <c r="D134" s="46" t="s">
        <v>785</v>
      </c>
      <c r="E134" s="50">
        <v>43</v>
      </c>
      <c r="F134" s="47">
        <v>0.17</v>
      </c>
      <c r="G134" s="46" t="s">
        <v>48</v>
      </c>
      <c r="H134" s="48">
        <v>0.17</v>
      </c>
      <c r="I134" s="46" t="s">
        <v>818</v>
      </c>
      <c r="J134" s="60"/>
      <c r="K134" s="39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4"/>
      <c r="AF134" s="10"/>
      <c r="AG134" s="10"/>
      <c r="AH134" s="10"/>
      <c r="AI134" s="10"/>
    </row>
    <row r="135" spans="1:35" ht="15.95" customHeight="1" x14ac:dyDescent="0.2">
      <c r="A135" s="46" t="s">
        <v>104</v>
      </c>
      <c r="B135" s="43" t="s">
        <v>726</v>
      </c>
      <c r="C135" s="43" t="s">
        <v>727</v>
      </c>
      <c r="D135" s="43" t="s">
        <v>785</v>
      </c>
      <c r="E135" s="51">
        <v>44</v>
      </c>
      <c r="F135" s="44">
        <v>0.42</v>
      </c>
      <c r="G135" s="43" t="s">
        <v>729</v>
      </c>
      <c r="H135" s="45">
        <v>0.42</v>
      </c>
      <c r="I135" s="46" t="s">
        <v>818</v>
      </c>
      <c r="J135" s="61"/>
      <c r="K135" s="38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4"/>
      <c r="AF135" s="10"/>
      <c r="AG135" s="10"/>
      <c r="AH135" s="10"/>
      <c r="AI135" s="10"/>
    </row>
    <row r="136" spans="1:35" ht="15.95" customHeight="1" x14ac:dyDescent="0.2">
      <c r="A136" s="46" t="s">
        <v>105</v>
      </c>
      <c r="B136" s="46" t="s">
        <v>726</v>
      </c>
      <c r="C136" s="46" t="s">
        <v>727</v>
      </c>
      <c r="D136" s="46" t="s">
        <v>785</v>
      </c>
      <c r="E136" s="50">
        <v>47</v>
      </c>
      <c r="F136" s="47">
        <v>0.11</v>
      </c>
      <c r="G136" s="46" t="s">
        <v>729</v>
      </c>
      <c r="H136" s="48">
        <v>0.11</v>
      </c>
      <c r="I136" s="46" t="s">
        <v>787</v>
      </c>
      <c r="J136" s="60"/>
      <c r="K136" s="39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4"/>
      <c r="AF136" s="10"/>
      <c r="AG136" s="10"/>
      <c r="AH136" s="10"/>
      <c r="AI136" s="10"/>
    </row>
    <row r="137" spans="1:35" ht="15.95" customHeight="1" x14ac:dyDescent="0.2">
      <c r="A137" s="46" t="s">
        <v>106</v>
      </c>
      <c r="B137" s="46" t="s">
        <v>726</v>
      </c>
      <c r="C137" s="46" t="s">
        <v>727</v>
      </c>
      <c r="D137" s="46" t="s">
        <v>785</v>
      </c>
      <c r="E137" s="46" t="s">
        <v>819</v>
      </c>
      <c r="F137" s="47">
        <v>0.1</v>
      </c>
      <c r="G137" s="46" t="s">
        <v>729</v>
      </c>
      <c r="H137" s="48">
        <v>0.1</v>
      </c>
      <c r="I137" s="46" t="s">
        <v>787</v>
      </c>
      <c r="J137" s="60"/>
      <c r="K137" s="39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4"/>
      <c r="AF137" s="10"/>
      <c r="AG137" s="10"/>
      <c r="AH137" s="10"/>
      <c r="AI137" s="10"/>
    </row>
    <row r="138" spans="1:35" ht="15.95" customHeight="1" x14ac:dyDescent="0.2">
      <c r="A138" s="46" t="s">
        <v>107</v>
      </c>
      <c r="B138" s="46" t="s">
        <v>726</v>
      </c>
      <c r="C138" s="46" t="s">
        <v>727</v>
      </c>
      <c r="D138" s="46" t="s">
        <v>785</v>
      </c>
      <c r="E138" s="46" t="s">
        <v>820</v>
      </c>
      <c r="F138" s="47">
        <v>0.69679999999999997</v>
      </c>
      <c r="G138" s="46" t="s">
        <v>729</v>
      </c>
      <c r="H138" s="48">
        <v>0.69679999999999997</v>
      </c>
      <c r="I138" s="46" t="s">
        <v>787</v>
      </c>
      <c r="J138" s="60"/>
      <c r="K138" s="39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4"/>
      <c r="AF138" s="10"/>
      <c r="AG138" s="10"/>
      <c r="AH138" s="10"/>
      <c r="AI138" s="10"/>
    </row>
    <row r="139" spans="1:35" ht="15.95" customHeight="1" x14ac:dyDescent="0.2">
      <c r="A139" s="46" t="s">
        <v>108</v>
      </c>
      <c r="B139" s="46" t="s">
        <v>726</v>
      </c>
      <c r="C139" s="46" t="s">
        <v>727</v>
      </c>
      <c r="D139" s="46" t="s">
        <v>785</v>
      </c>
      <c r="E139" s="46" t="s">
        <v>821</v>
      </c>
      <c r="F139" s="47">
        <v>0.6</v>
      </c>
      <c r="G139" s="46" t="s">
        <v>729</v>
      </c>
      <c r="H139" s="48">
        <v>0.6</v>
      </c>
      <c r="I139" s="46" t="s">
        <v>787</v>
      </c>
      <c r="J139" s="60"/>
      <c r="K139" s="39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4"/>
      <c r="AF139" s="10"/>
      <c r="AG139" s="10"/>
      <c r="AH139" s="10"/>
      <c r="AI139" s="10"/>
    </row>
    <row r="140" spans="1:35" ht="15.95" customHeight="1" x14ac:dyDescent="0.2">
      <c r="A140" s="46" t="s">
        <v>109</v>
      </c>
      <c r="B140" s="46" t="s">
        <v>726</v>
      </c>
      <c r="C140" s="46" t="s">
        <v>727</v>
      </c>
      <c r="D140" s="46" t="s">
        <v>785</v>
      </c>
      <c r="E140" s="46" t="s">
        <v>752</v>
      </c>
      <c r="F140" s="47">
        <v>0.11</v>
      </c>
      <c r="G140" s="46" t="s">
        <v>729</v>
      </c>
      <c r="H140" s="48">
        <v>0.11</v>
      </c>
      <c r="I140" s="46" t="s">
        <v>787</v>
      </c>
      <c r="J140" s="6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4"/>
      <c r="AF140" s="10"/>
      <c r="AG140" s="10"/>
      <c r="AH140" s="10"/>
      <c r="AI140" s="10"/>
    </row>
    <row r="141" spans="1:35" ht="15.95" customHeight="1" x14ac:dyDescent="0.2">
      <c r="A141" s="178" t="s">
        <v>110</v>
      </c>
      <c r="B141" s="178" t="s">
        <v>726</v>
      </c>
      <c r="C141" s="178" t="s">
        <v>727</v>
      </c>
      <c r="D141" s="178" t="s">
        <v>785</v>
      </c>
      <c r="E141" s="178" t="s">
        <v>822</v>
      </c>
      <c r="F141" s="193">
        <v>1.4283999999999999</v>
      </c>
      <c r="G141" s="46" t="s">
        <v>2370</v>
      </c>
      <c r="H141" s="62">
        <v>1.9599999999999999E-2</v>
      </c>
      <c r="I141" s="180" t="s">
        <v>823</v>
      </c>
      <c r="J141" s="182" t="s">
        <v>824</v>
      </c>
      <c r="K141" s="4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4"/>
      <c r="AF141" s="10"/>
      <c r="AG141" s="10"/>
      <c r="AH141" s="10"/>
      <c r="AI141" s="10"/>
    </row>
    <row r="142" spans="1:35" ht="15.95" customHeight="1" x14ac:dyDescent="0.2">
      <c r="A142" s="179"/>
      <c r="B142" s="179"/>
      <c r="C142" s="179"/>
      <c r="D142" s="179"/>
      <c r="E142" s="179"/>
      <c r="F142" s="195"/>
      <c r="G142" s="46" t="s">
        <v>783</v>
      </c>
      <c r="H142" s="62">
        <v>1.4088000000000001</v>
      </c>
      <c r="I142" s="181"/>
      <c r="J142" s="183"/>
      <c r="K142" s="4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4"/>
      <c r="AF142" s="10"/>
      <c r="AG142" s="10"/>
      <c r="AH142" s="10"/>
      <c r="AI142" s="10"/>
    </row>
    <row r="143" spans="1:35" ht="15.95" customHeight="1" x14ac:dyDescent="0.2">
      <c r="A143" s="46" t="s">
        <v>111</v>
      </c>
      <c r="B143" s="46" t="s">
        <v>726</v>
      </c>
      <c r="C143" s="46" t="s">
        <v>727</v>
      </c>
      <c r="D143" s="46" t="s">
        <v>785</v>
      </c>
      <c r="E143" s="46" t="s">
        <v>825</v>
      </c>
      <c r="F143" s="47">
        <v>8.9800000000000005E-2</v>
      </c>
      <c r="G143" s="46" t="s">
        <v>729</v>
      </c>
      <c r="H143" s="48">
        <v>8.9800000000000005E-2</v>
      </c>
      <c r="I143" s="46" t="s">
        <v>826</v>
      </c>
      <c r="J143" s="60"/>
      <c r="K143" s="39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4"/>
      <c r="AF143" s="10"/>
      <c r="AG143" s="10"/>
      <c r="AH143" s="10"/>
      <c r="AI143" s="10"/>
    </row>
    <row r="144" spans="1:35" ht="15.95" customHeight="1" x14ac:dyDescent="0.2">
      <c r="A144" s="46" t="s">
        <v>112</v>
      </c>
      <c r="B144" s="46" t="s">
        <v>726</v>
      </c>
      <c r="C144" s="46" t="s">
        <v>727</v>
      </c>
      <c r="D144" s="46" t="s">
        <v>785</v>
      </c>
      <c r="E144" s="46" t="s">
        <v>827</v>
      </c>
      <c r="F144" s="47">
        <v>0.17449999999999999</v>
      </c>
      <c r="G144" s="46" t="s">
        <v>30</v>
      </c>
      <c r="H144" s="48">
        <v>0.17449999999999999</v>
      </c>
      <c r="I144" s="46" t="s">
        <v>828</v>
      </c>
      <c r="J144" s="49" t="s">
        <v>829</v>
      </c>
      <c r="K144" s="39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4"/>
      <c r="AF144" s="10"/>
      <c r="AG144" s="10"/>
      <c r="AH144" s="10"/>
      <c r="AI144" s="10"/>
    </row>
    <row r="145" spans="1:35" ht="15.95" customHeight="1" x14ac:dyDescent="0.2">
      <c r="A145" s="46" t="s">
        <v>113</v>
      </c>
      <c r="B145" s="46" t="s">
        <v>726</v>
      </c>
      <c r="C145" s="46" t="s">
        <v>727</v>
      </c>
      <c r="D145" s="46" t="s">
        <v>785</v>
      </c>
      <c r="E145" s="50">
        <v>76</v>
      </c>
      <c r="F145" s="47">
        <v>0.16789999999999999</v>
      </c>
      <c r="G145" s="46" t="s">
        <v>729</v>
      </c>
      <c r="H145" s="48">
        <v>0.16789999999999999</v>
      </c>
      <c r="I145" s="46" t="s">
        <v>787</v>
      </c>
      <c r="J145" s="6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4"/>
      <c r="AF145" s="10"/>
      <c r="AG145" s="10"/>
      <c r="AH145" s="10"/>
      <c r="AI145" s="10"/>
    </row>
    <row r="146" spans="1:35" ht="15.95" customHeight="1" x14ac:dyDescent="0.2">
      <c r="A146" s="46" t="s">
        <v>114</v>
      </c>
      <c r="B146" s="46" t="s">
        <v>726</v>
      </c>
      <c r="C146" s="46" t="s">
        <v>727</v>
      </c>
      <c r="D146" s="46" t="s">
        <v>785</v>
      </c>
      <c r="E146" s="50">
        <v>78</v>
      </c>
      <c r="F146" s="47">
        <v>0.22</v>
      </c>
      <c r="G146" s="46" t="s">
        <v>729</v>
      </c>
      <c r="H146" s="48">
        <v>0.22</v>
      </c>
      <c r="I146" s="46" t="s">
        <v>787</v>
      </c>
      <c r="J146" s="60"/>
      <c r="K146" s="39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4"/>
      <c r="AF146" s="10"/>
      <c r="AG146" s="10"/>
      <c r="AH146" s="10"/>
      <c r="AI146" s="10"/>
    </row>
    <row r="147" spans="1:35" ht="15.95" customHeight="1" x14ac:dyDescent="0.2">
      <c r="A147" s="46" t="s">
        <v>115</v>
      </c>
      <c r="B147" s="46" t="s">
        <v>726</v>
      </c>
      <c r="C147" s="46" t="s">
        <v>727</v>
      </c>
      <c r="D147" s="46" t="s">
        <v>785</v>
      </c>
      <c r="E147" s="50">
        <v>87</v>
      </c>
      <c r="F147" s="47">
        <v>0.1028</v>
      </c>
      <c r="G147" s="46" t="s">
        <v>48</v>
      </c>
      <c r="H147" s="48">
        <v>0.1028</v>
      </c>
      <c r="I147" s="46" t="s">
        <v>787</v>
      </c>
      <c r="J147" s="60"/>
      <c r="K147" s="39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4"/>
      <c r="AF147" s="10"/>
      <c r="AG147" s="10"/>
      <c r="AH147" s="10"/>
      <c r="AI147" s="10"/>
    </row>
    <row r="148" spans="1:35" ht="15.95" customHeight="1" x14ac:dyDescent="0.2">
      <c r="A148" s="178" t="s">
        <v>116</v>
      </c>
      <c r="B148" s="178" t="s">
        <v>726</v>
      </c>
      <c r="C148" s="178" t="s">
        <v>727</v>
      </c>
      <c r="D148" s="178" t="s">
        <v>785</v>
      </c>
      <c r="E148" s="184">
        <v>90</v>
      </c>
      <c r="F148" s="193">
        <v>0.57999999999999996</v>
      </c>
      <c r="G148" s="46" t="s">
        <v>2371</v>
      </c>
      <c r="H148" s="62">
        <v>3.0999999999999999E-3</v>
      </c>
      <c r="I148" s="180" t="s">
        <v>787</v>
      </c>
      <c r="J148" s="186"/>
      <c r="K148" s="4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4"/>
      <c r="AF148" s="10"/>
      <c r="AG148" s="10"/>
      <c r="AH148" s="10"/>
      <c r="AI148" s="10"/>
    </row>
    <row r="149" spans="1:35" ht="15.95" customHeight="1" x14ac:dyDescent="0.2">
      <c r="A149" s="190"/>
      <c r="B149" s="190"/>
      <c r="C149" s="190"/>
      <c r="D149" s="190"/>
      <c r="E149" s="196"/>
      <c r="F149" s="194"/>
      <c r="G149" s="46" t="s">
        <v>943</v>
      </c>
      <c r="H149" s="62">
        <v>2.5000000000000001E-3</v>
      </c>
      <c r="I149" s="191"/>
      <c r="J149" s="187"/>
      <c r="K149" s="4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4"/>
      <c r="AF149" s="10"/>
      <c r="AG149" s="10"/>
      <c r="AH149" s="10"/>
      <c r="AI149" s="10"/>
    </row>
    <row r="150" spans="1:35" ht="15.95" customHeight="1" x14ac:dyDescent="0.2">
      <c r="A150" s="179"/>
      <c r="B150" s="179"/>
      <c r="C150" s="179"/>
      <c r="D150" s="179"/>
      <c r="E150" s="185"/>
      <c r="F150" s="195"/>
      <c r="G150" s="46" t="s">
        <v>729</v>
      </c>
      <c r="H150" s="62">
        <v>0.57440000000000002</v>
      </c>
      <c r="I150" s="181"/>
      <c r="J150" s="188"/>
      <c r="K150" s="4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4"/>
      <c r="AF150" s="10"/>
      <c r="AG150" s="10"/>
      <c r="AH150" s="10"/>
      <c r="AI150" s="10"/>
    </row>
    <row r="151" spans="1:35" ht="15.95" customHeight="1" x14ac:dyDescent="0.2">
      <c r="A151" s="46" t="s">
        <v>117</v>
      </c>
      <c r="B151" s="46" t="s">
        <v>726</v>
      </c>
      <c r="C151" s="46" t="s">
        <v>727</v>
      </c>
      <c r="D151" s="46" t="s">
        <v>785</v>
      </c>
      <c r="E151" s="46" t="s">
        <v>830</v>
      </c>
      <c r="F151" s="47">
        <v>0.36</v>
      </c>
      <c r="G151" s="46" t="s">
        <v>48</v>
      </c>
      <c r="H151" s="48">
        <v>0.36</v>
      </c>
      <c r="I151" s="46" t="s">
        <v>787</v>
      </c>
      <c r="J151" s="6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4"/>
      <c r="AF151" s="10"/>
      <c r="AG151" s="10"/>
      <c r="AH151" s="10"/>
      <c r="AI151" s="10"/>
    </row>
    <row r="152" spans="1:35" ht="15.95" customHeight="1" x14ac:dyDescent="0.2">
      <c r="A152" s="46" t="s">
        <v>118</v>
      </c>
      <c r="B152" s="46" t="s">
        <v>726</v>
      </c>
      <c r="C152" s="46" t="s">
        <v>727</v>
      </c>
      <c r="D152" s="46" t="s">
        <v>785</v>
      </c>
      <c r="E152" s="46" t="s">
        <v>831</v>
      </c>
      <c r="F152" s="47">
        <v>0.114</v>
      </c>
      <c r="G152" s="46" t="s">
        <v>28</v>
      </c>
      <c r="H152" s="48">
        <v>0.114</v>
      </c>
      <c r="I152" s="46" t="s">
        <v>832</v>
      </c>
      <c r="J152" s="49" t="s">
        <v>833</v>
      </c>
      <c r="K152" s="39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4"/>
      <c r="AF152" s="10"/>
      <c r="AG152" s="10"/>
      <c r="AH152" s="10"/>
      <c r="AI152" s="10"/>
    </row>
    <row r="153" spans="1:35" ht="15.95" customHeight="1" x14ac:dyDescent="0.2">
      <c r="A153" s="46" t="s">
        <v>119</v>
      </c>
      <c r="B153" s="46" t="s">
        <v>726</v>
      </c>
      <c r="C153" s="46" t="s">
        <v>727</v>
      </c>
      <c r="D153" s="46" t="s">
        <v>785</v>
      </c>
      <c r="E153" s="46" t="s">
        <v>834</v>
      </c>
      <c r="F153" s="47">
        <v>0.57709999999999995</v>
      </c>
      <c r="G153" s="46" t="s">
        <v>30</v>
      </c>
      <c r="H153" s="48">
        <v>0.57709999999999995</v>
      </c>
      <c r="I153" s="46" t="s">
        <v>835</v>
      </c>
      <c r="J153" s="49" t="s">
        <v>833</v>
      </c>
      <c r="K153" s="39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4"/>
      <c r="AF153" s="10"/>
      <c r="AG153" s="10"/>
      <c r="AH153" s="10"/>
      <c r="AI153" s="10"/>
    </row>
    <row r="154" spans="1:35" ht="15.95" customHeight="1" x14ac:dyDescent="0.2">
      <c r="A154" s="171" t="s">
        <v>2296</v>
      </c>
      <c r="B154" s="172"/>
      <c r="C154" s="172"/>
      <c r="D154" s="172"/>
      <c r="E154" s="173"/>
      <c r="F154" s="72">
        <f>SUM(F84:F153)</f>
        <v>28.508399999999991</v>
      </c>
      <c r="G154" s="71"/>
      <c r="H154" s="73">
        <f>SUM(H84:H153)</f>
        <v>28.508399999999995</v>
      </c>
      <c r="I154" s="71"/>
      <c r="J154" s="79"/>
      <c r="K154" s="39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4"/>
      <c r="AF154" s="10"/>
      <c r="AG154" s="10"/>
      <c r="AH154" s="10"/>
      <c r="AI154" s="10"/>
    </row>
    <row r="155" spans="1:35" ht="15.95" customHeight="1" x14ac:dyDescent="0.2">
      <c r="A155" s="46" t="s">
        <v>54</v>
      </c>
      <c r="B155" s="46" t="s">
        <v>726</v>
      </c>
      <c r="C155" s="46" t="s">
        <v>727</v>
      </c>
      <c r="D155" s="46" t="s">
        <v>836</v>
      </c>
      <c r="E155" s="50">
        <v>135</v>
      </c>
      <c r="F155" s="47">
        <v>0.99</v>
      </c>
      <c r="G155" s="46" t="s">
        <v>729</v>
      </c>
      <c r="H155" s="48">
        <v>0.99</v>
      </c>
      <c r="I155" s="46" t="s">
        <v>837</v>
      </c>
      <c r="J155" s="60"/>
      <c r="K155" s="39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4"/>
      <c r="AF155" s="10"/>
      <c r="AG155" s="10"/>
      <c r="AH155" s="10"/>
      <c r="AI155" s="10"/>
    </row>
    <row r="156" spans="1:35" ht="15.95" customHeight="1" x14ac:dyDescent="0.2">
      <c r="A156" s="46" t="s">
        <v>55</v>
      </c>
      <c r="B156" s="46" t="s">
        <v>726</v>
      </c>
      <c r="C156" s="46" t="s">
        <v>727</v>
      </c>
      <c r="D156" s="46" t="s">
        <v>836</v>
      </c>
      <c r="E156" s="46" t="s">
        <v>838</v>
      </c>
      <c r="F156" s="47">
        <v>1.7341</v>
      </c>
      <c r="G156" s="46" t="s">
        <v>729</v>
      </c>
      <c r="H156" s="48">
        <v>1.7341</v>
      </c>
      <c r="I156" s="46" t="s">
        <v>837</v>
      </c>
      <c r="J156" s="60"/>
      <c r="K156" s="39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4"/>
      <c r="AF156" s="10"/>
      <c r="AG156" s="10"/>
      <c r="AH156" s="10"/>
      <c r="AI156" s="10"/>
    </row>
    <row r="157" spans="1:35" ht="15.95" customHeight="1" x14ac:dyDescent="0.2">
      <c r="A157" s="46" t="s">
        <v>56</v>
      </c>
      <c r="B157" s="46" t="s">
        <v>726</v>
      </c>
      <c r="C157" s="46" t="s">
        <v>727</v>
      </c>
      <c r="D157" s="46" t="s">
        <v>836</v>
      </c>
      <c r="E157" s="50">
        <v>15</v>
      </c>
      <c r="F157" s="47">
        <v>0.56999999999999995</v>
      </c>
      <c r="G157" s="46" t="s">
        <v>729</v>
      </c>
      <c r="H157" s="48">
        <v>0.56999999999999995</v>
      </c>
      <c r="I157" s="46" t="s">
        <v>837</v>
      </c>
      <c r="J157" s="6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4"/>
      <c r="AF157" s="10"/>
      <c r="AG157" s="10"/>
      <c r="AH157" s="10"/>
      <c r="AI157" s="10"/>
    </row>
    <row r="158" spans="1:35" ht="15.95" customHeight="1" x14ac:dyDescent="0.2">
      <c r="A158" s="46" t="s">
        <v>57</v>
      </c>
      <c r="B158" s="46" t="s">
        <v>726</v>
      </c>
      <c r="C158" s="46" t="s">
        <v>727</v>
      </c>
      <c r="D158" s="46" t="s">
        <v>836</v>
      </c>
      <c r="E158" s="50">
        <v>155</v>
      </c>
      <c r="F158" s="47">
        <v>0.11</v>
      </c>
      <c r="G158" s="46" t="s">
        <v>729</v>
      </c>
      <c r="H158" s="48">
        <v>0.11</v>
      </c>
      <c r="I158" s="46" t="s">
        <v>837</v>
      </c>
      <c r="J158" s="60"/>
      <c r="K158" s="39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4"/>
      <c r="AF158" s="10"/>
      <c r="AG158" s="10"/>
      <c r="AH158" s="10"/>
      <c r="AI158" s="10"/>
    </row>
    <row r="159" spans="1:35" ht="15.95" customHeight="1" x14ac:dyDescent="0.2">
      <c r="A159" s="46" t="s">
        <v>58</v>
      </c>
      <c r="B159" s="46" t="s">
        <v>726</v>
      </c>
      <c r="C159" s="46" t="s">
        <v>727</v>
      </c>
      <c r="D159" s="46" t="s">
        <v>836</v>
      </c>
      <c r="E159" s="50">
        <v>156</v>
      </c>
      <c r="F159" s="47">
        <v>0.57999999999999996</v>
      </c>
      <c r="G159" s="46" t="s">
        <v>48</v>
      </c>
      <c r="H159" s="48">
        <v>0.57999999999999996</v>
      </c>
      <c r="I159" s="46" t="s">
        <v>837</v>
      </c>
      <c r="J159" s="60"/>
      <c r="K159" s="39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4"/>
      <c r="AF159" s="10"/>
      <c r="AG159" s="10"/>
      <c r="AH159" s="10"/>
      <c r="AI159" s="10"/>
    </row>
    <row r="160" spans="1:35" ht="15.95" customHeight="1" x14ac:dyDescent="0.2">
      <c r="A160" s="46" t="s">
        <v>59</v>
      </c>
      <c r="B160" s="46" t="s">
        <v>726</v>
      </c>
      <c r="C160" s="46" t="s">
        <v>727</v>
      </c>
      <c r="D160" s="46" t="s">
        <v>836</v>
      </c>
      <c r="E160" s="50">
        <v>157</v>
      </c>
      <c r="F160" s="47">
        <v>0.26</v>
      </c>
      <c r="G160" s="46" t="s">
        <v>729</v>
      </c>
      <c r="H160" s="48">
        <v>0.26</v>
      </c>
      <c r="I160" s="46" t="s">
        <v>837</v>
      </c>
      <c r="J160" s="60"/>
      <c r="K160" s="39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4"/>
      <c r="AF160" s="10"/>
      <c r="AG160" s="10"/>
      <c r="AH160" s="10"/>
      <c r="AI160" s="10"/>
    </row>
    <row r="161" spans="1:35" ht="15.95" customHeight="1" x14ac:dyDescent="0.2">
      <c r="A161" s="46" t="s">
        <v>60</v>
      </c>
      <c r="B161" s="46" t="s">
        <v>726</v>
      </c>
      <c r="C161" s="46" t="s">
        <v>727</v>
      </c>
      <c r="D161" s="46" t="s">
        <v>836</v>
      </c>
      <c r="E161" s="50">
        <v>162</v>
      </c>
      <c r="F161" s="47">
        <v>0.13</v>
      </c>
      <c r="G161" s="46" t="s">
        <v>729</v>
      </c>
      <c r="H161" s="48">
        <v>0.13</v>
      </c>
      <c r="I161" s="46" t="s">
        <v>839</v>
      </c>
      <c r="J161" s="60"/>
      <c r="K161" s="39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4"/>
      <c r="AF161" s="10"/>
      <c r="AG161" s="10"/>
      <c r="AH161" s="10"/>
      <c r="AI161" s="10"/>
    </row>
    <row r="162" spans="1:35" ht="15.95" customHeight="1" x14ac:dyDescent="0.2">
      <c r="A162" s="46" t="s">
        <v>61</v>
      </c>
      <c r="B162" s="46" t="s">
        <v>726</v>
      </c>
      <c r="C162" s="46" t="s">
        <v>727</v>
      </c>
      <c r="D162" s="46" t="s">
        <v>836</v>
      </c>
      <c r="E162" s="50">
        <v>17</v>
      </c>
      <c r="F162" s="47">
        <v>0.28999999999999998</v>
      </c>
      <c r="G162" s="46" t="s">
        <v>48</v>
      </c>
      <c r="H162" s="48">
        <v>0.28999999999999998</v>
      </c>
      <c r="I162" s="46" t="s">
        <v>837</v>
      </c>
      <c r="J162" s="60"/>
      <c r="K162" s="39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4"/>
      <c r="AF162" s="10"/>
      <c r="AG162" s="10"/>
      <c r="AH162" s="10"/>
      <c r="AI162" s="10"/>
    </row>
    <row r="163" spans="1:35" ht="15.95" customHeight="1" x14ac:dyDescent="0.2">
      <c r="A163" s="46" t="s">
        <v>62</v>
      </c>
      <c r="B163" s="46" t="s">
        <v>726</v>
      </c>
      <c r="C163" s="46" t="s">
        <v>727</v>
      </c>
      <c r="D163" s="46" t="s">
        <v>836</v>
      </c>
      <c r="E163" s="50">
        <v>177</v>
      </c>
      <c r="F163" s="47">
        <v>0.55000000000000004</v>
      </c>
      <c r="G163" s="46" t="s">
        <v>729</v>
      </c>
      <c r="H163" s="48">
        <v>0.55000000000000004</v>
      </c>
      <c r="I163" s="46" t="s">
        <v>837</v>
      </c>
      <c r="J163" s="60"/>
      <c r="K163" s="39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4"/>
      <c r="AF163" s="10"/>
      <c r="AG163" s="10"/>
      <c r="AH163" s="10"/>
      <c r="AI163" s="10"/>
    </row>
    <row r="164" spans="1:35" ht="15.95" customHeight="1" x14ac:dyDescent="0.2">
      <c r="A164" s="46" t="s">
        <v>63</v>
      </c>
      <c r="B164" s="46" t="s">
        <v>726</v>
      </c>
      <c r="C164" s="46" t="s">
        <v>727</v>
      </c>
      <c r="D164" s="46" t="s">
        <v>836</v>
      </c>
      <c r="E164" s="50">
        <v>178</v>
      </c>
      <c r="F164" s="47">
        <v>1.1599999999999999</v>
      </c>
      <c r="G164" s="46" t="s">
        <v>48</v>
      </c>
      <c r="H164" s="48">
        <v>1.1599999999999999</v>
      </c>
      <c r="I164" s="46" t="s">
        <v>837</v>
      </c>
      <c r="J164" s="6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4"/>
      <c r="AF164" s="10"/>
      <c r="AG164" s="10"/>
      <c r="AH164" s="10"/>
      <c r="AI164" s="10"/>
    </row>
    <row r="165" spans="1:35" ht="15.95" customHeight="1" x14ac:dyDescent="0.2">
      <c r="A165" s="46" t="s">
        <v>64</v>
      </c>
      <c r="B165" s="46" t="s">
        <v>726</v>
      </c>
      <c r="C165" s="46" t="s">
        <v>727</v>
      </c>
      <c r="D165" s="46" t="s">
        <v>836</v>
      </c>
      <c r="E165" s="46" t="s">
        <v>840</v>
      </c>
      <c r="F165" s="47">
        <v>3.0000000000000001E-3</v>
      </c>
      <c r="G165" s="46" t="s">
        <v>45</v>
      </c>
      <c r="H165" s="48">
        <v>3.0000000000000001E-3</v>
      </c>
      <c r="I165" s="46" t="s">
        <v>837</v>
      </c>
      <c r="J165" s="60"/>
      <c r="K165" s="39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4"/>
      <c r="AF165" s="10"/>
      <c r="AG165" s="10"/>
      <c r="AH165" s="10"/>
      <c r="AI165" s="10"/>
    </row>
    <row r="166" spans="1:35" ht="15.95" customHeight="1" x14ac:dyDescent="0.2">
      <c r="A166" s="46" t="s">
        <v>65</v>
      </c>
      <c r="B166" s="46" t="s">
        <v>726</v>
      </c>
      <c r="C166" s="46" t="s">
        <v>727</v>
      </c>
      <c r="D166" s="46" t="s">
        <v>836</v>
      </c>
      <c r="E166" s="46" t="s">
        <v>841</v>
      </c>
      <c r="F166" s="47">
        <v>7.0000000000000001E-3</v>
      </c>
      <c r="G166" s="46" t="s">
        <v>48</v>
      </c>
      <c r="H166" s="48">
        <v>7.0000000000000001E-3</v>
      </c>
      <c r="I166" s="46" t="s">
        <v>837</v>
      </c>
      <c r="J166" s="60"/>
      <c r="K166" s="39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4"/>
      <c r="AF166" s="10"/>
      <c r="AG166" s="10"/>
      <c r="AH166" s="10"/>
      <c r="AI166" s="10"/>
    </row>
    <row r="167" spans="1:35" ht="15.95" customHeight="1" x14ac:dyDescent="0.2">
      <c r="A167" s="46" t="s">
        <v>66</v>
      </c>
      <c r="B167" s="46" t="s">
        <v>726</v>
      </c>
      <c r="C167" s="46" t="s">
        <v>727</v>
      </c>
      <c r="D167" s="46" t="s">
        <v>836</v>
      </c>
      <c r="E167" s="50">
        <v>191</v>
      </c>
      <c r="F167" s="47">
        <v>8.2299999999999998E-2</v>
      </c>
      <c r="G167" s="46" t="s">
        <v>729</v>
      </c>
      <c r="H167" s="48">
        <v>8.2299999999999998E-2</v>
      </c>
      <c r="I167" s="46" t="s">
        <v>837</v>
      </c>
      <c r="J167" s="60"/>
      <c r="K167" s="39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4"/>
      <c r="AF167" s="10"/>
      <c r="AG167" s="10"/>
      <c r="AH167" s="10"/>
      <c r="AI167" s="10"/>
    </row>
    <row r="168" spans="1:35" ht="15.95" customHeight="1" x14ac:dyDescent="0.2">
      <c r="A168" s="46" t="s">
        <v>67</v>
      </c>
      <c r="B168" s="43" t="s">
        <v>726</v>
      </c>
      <c r="C168" s="43" t="s">
        <v>727</v>
      </c>
      <c r="D168" s="43" t="s">
        <v>836</v>
      </c>
      <c r="E168" s="51">
        <v>211</v>
      </c>
      <c r="F168" s="44">
        <v>0.87</v>
      </c>
      <c r="G168" s="43" t="s">
        <v>48</v>
      </c>
      <c r="H168" s="45">
        <v>0.87</v>
      </c>
      <c r="I168" s="46" t="s">
        <v>837</v>
      </c>
      <c r="J168" s="61"/>
      <c r="K168" s="38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4"/>
      <c r="AF168" s="10"/>
      <c r="AG168" s="10"/>
      <c r="AH168" s="10"/>
      <c r="AI168" s="10"/>
    </row>
    <row r="169" spans="1:35" ht="15.95" customHeight="1" x14ac:dyDescent="0.2">
      <c r="A169" s="46" t="s">
        <v>68</v>
      </c>
      <c r="B169" s="46" t="s">
        <v>726</v>
      </c>
      <c r="C169" s="46" t="s">
        <v>727</v>
      </c>
      <c r="D169" s="46" t="s">
        <v>836</v>
      </c>
      <c r="E169" s="50">
        <v>223</v>
      </c>
      <c r="F169" s="47">
        <v>0.09</v>
      </c>
      <c r="G169" s="46" t="s">
        <v>48</v>
      </c>
      <c r="H169" s="48">
        <v>0.09</v>
      </c>
      <c r="I169" s="46" t="s">
        <v>837</v>
      </c>
      <c r="J169" s="60"/>
      <c r="K169" s="39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4"/>
      <c r="AF169" s="10"/>
      <c r="AG169" s="10"/>
      <c r="AH169" s="10"/>
      <c r="AI169" s="10"/>
    </row>
    <row r="170" spans="1:35" ht="15.95" customHeight="1" x14ac:dyDescent="0.2">
      <c r="A170" s="46" t="s">
        <v>69</v>
      </c>
      <c r="B170" s="46" t="s">
        <v>726</v>
      </c>
      <c r="C170" s="46" t="s">
        <v>727</v>
      </c>
      <c r="D170" s="46" t="s">
        <v>836</v>
      </c>
      <c r="E170" s="50">
        <v>244</v>
      </c>
      <c r="F170" s="47">
        <v>0.06</v>
      </c>
      <c r="G170" s="46" t="s">
        <v>48</v>
      </c>
      <c r="H170" s="48">
        <v>0.06</v>
      </c>
      <c r="I170" s="46" t="s">
        <v>837</v>
      </c>
      <c r="J170" s="6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4"/>
      <c r="AF170" s="10"/>
      <c r="AG170" s="10"/>
      <c r="AH170" s="10"/>
      <c r="AI170" s="10"/>
    </row>
    <row r="171" spans="1:35" ht="15.95" customHeight="1" x14ac:dyDescent="0.2">
      <c r="A171" s="46" t="s">
        <v>70</v>
      </c>
      <c r="B171" s="46" t="s">
        <v>726</v>
      </c>
      <c r="C171" s="46" t="s">
        <v>727</v>
      </c>
      <c r="D171" s="46" t="s">
        <v>836</v>
      </c>
      <c r="E171" s="50">
        <v>250</v>
      </c>
      <c r="F171" s="47">
        <v>0.02</v>
      </c>
      <c r="G171" s="46" t="s">
        <v>729</v>
      </c>
      <c r="H171" s="48">
        <v>0.02</v>
      </c>
      <c r="I171" s="46" t="s">
        <v>837</v>
      </c>
      <c r="J171" s="60"/>
      <c r="K171" s="3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4"/>
      <c r="AF171" s="10"/>
      <c r="AG171" s="10"/>
      <c r="AH171" s="10"/>
      <c r="AI171" s="10"/>
    </row>
    <row r="172" spans="1:35" ht="15.95" customHeight="1" x14ac:dyDescent="0.2">
      <c r="A172" s="46" t="s">
        <v>71</v>
      </c>
      <c r="B172" s="46" t="s">
        <v>726</v>
      </c>
      <c r="C172" s="46" t="s">
        <v>727</v>
      </c>
      <c r="D172" s="46" t="s">
        <v>836</v>
      </c>
      <c r="E172" s="50">
        <v>251</v>
      </c>
      <c r="F172" s="47">
        <v>0.35</v>
      </c>
      <c r="G172" s="46" t="s">
        <v>729</v>
      </c>
      <c r="H172" s="48">
        <v>0.35</v>
      </c>
      <c r="I172" s="46" t="s">
        <v>837</v>
      </c>
      <c r="J172" s="60"/>
      <c r="K172" s="39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/>
      <c r="AF172" s="10"/>
      <c r="AG172" s="10"/>
      <c r="AH172" s="10"/>
      <c r="AI172" s="10"/>
    </row>
    <row r="173" spans="1:35" ht="15.95" customHeight="1" x14ac:dyDescent="0.2">
      <c r="A173" s="46" t="s">
        <v>72</v>
      </c>
      <c r="B173" s="46" t="s">
        <v>726</v>
      </c>
      <c r="C173" s="46" t="s">
        <v>727</v>
      </c>
      <c r="D173" s="46" t="s">
        <v>836</v>
      </c>
      <c r="E173" s="50">
        <v>26</v>
      </c>
      <c r="F173" s="47">
        <v>0.5</v>
      </c>
      <c r="G173" s="46" t="s">
        <v>729</v>
      </c>
      <c r="H173" s="48">
        <v>0.5</v>
      </c>
      <c r="I173" s="46" t="s">
        <v>837</v>
      </c>
      <c r="J173" s="60"/>
      <c r="K173" s="39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4"/>
      <c r="AF173" s="10"/>
      <c r="AG173" s="10"/>
      <c r="AH173" s="10"/>
      <c r="AI173" s="10"/>
    </row>
    <row r="174" spans="1:35" ht="15.95" customHeight="1" x14ac:dyDescent="0.2">
      <c r="A174" s="46" t="s">
        <v>73</v>
      </c>
      <c r="B174" s="46" t="s">
        <v>726</v>
      </c>
      <c r="C174" s="46" t="s">
        <v>727</v>
      </c>
      <c r="D174" s="46" t="s">
        <v>836</v>
      </c>
      <c r="E174" s="50">
        <v>266</v>
      </c>
      <c r="F174" s="47">
        <v>0.15</v>
      </c>
      <c r="G174" s="46" t="s">
        <v>48</v>
      </c>
      <c r="H174" s="48">
        <v>0.15</v>
      </c>
      <c r="I174" s="46" t="s">
        <v>837</v>
      </c>
      <c r="J174" s="60"/>
      <c r="K174" s="3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4"/>
      <c r="AF174" s="10"/>
      <c r="AG174" s="10"/>
      <c r="AH174" s="10"/>
      <c r="AI174" s="10"/>
    </row>
    <row r="175" spans="1:35" ht="15.95" customHeight="1" x14ac:dyDescent="0.2">
      <c r="A175" s="178" t="s">
        <v>74</v>
      </c>
      <c r="B175" s="178" t="s">
        <v>726</v>
      </c>
      <c r="C175" s="178" t="s">
        <v>727</v>
      </c>
      <c r="D175" s="178" t="s">
        <v>836</v>
      </c>
      <c r="E175" s="184">
        <v>267</v>
      </c>
      <c r="F175" s="176">
        <v>0.34599999999999997</v>
      </c>
      <c r="G175" s="46" t="s">
        <v>2372</v>
      </c>
      <c r="H175" s="46">
        <v>0.1011</v>
      </c>
      <c r="I175" s="180" t="s">
        <v>839</v>
      </c>
      <c r="J175" s="174"/>
      <c r="K175" s="4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4"/>
      <c r="AF175" s="10"/>
      <c r="AG175" s="10"/>
      <c r="AH175" s="10"/>
      <c r="AI175" s="10"/>
    </row>
    <row r="176" spans="1:35" ht="15.95" customHeight="1" x14ac:dyDescent="0.2">
      <c r="A176" s="179"/>
      <c r="B176" s="179"/>
      <c r="C176" s="179"/>
      <c r="D176" s="179"/>
      <c r="E176" s="185"/>
      <c r="F176" s="177"/>
      <c r="G176" s="46" t="s">
        <v>50</v>
      </c>
      <c r="H176" s="62">
        <v>0.24490000000000001</v>
      </c>
      <c r="I176" s="181"/>
      <c r="J176" s="175"/>
      <c r="K176" s="4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/>
      <c r="AF176" s="10"/>
      <c r="AG176" s="10"/>
      <c r="AH176" s="10"/>
      <c r="AI176" s="10"/>
    </row>
    <row r="177" spans="1:35" ht="15.95" customHeight="1" x14ac:dyDescent="0.2">
      <c r="A177" s="46" t="s">
        <v>75</v>
      </c>
      <c r="B177" s="46" t="s">
        <v>726</v>
      </c>
      <c r="C177" s="46" t="s">
        <v>727</v>
      </c>
      <c r="D177" s="46" t="s">
        <v>836</v>
      </c>
      <c r="E177" s="50">
        <v>268</v>
      </c>
      <c r="F177" s="47">
        <v>0.01</v>
      </c>
      <c r="G177" s="46" t="s">
        <v>715</v>
      </c>
      <c r="H177" s="48">
        <v>0.01</v>
      </c>
      <c r="I177" s="46" t="s">
        <v>839</v>
      </c>
      <c r="J177" s="60"/>
      <c r="K177" s="39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4"/>
      <c r="AF177" s="10"/>
      <c r="AG177" s="10"/>
      <c r="AH177" s="10"/>
      <c r="AI177" s="10"/>
    </row>
    <row r="178" spans="1:35" ht="15.95" customHeight="1" x14ac:dyDescent="0.2">
      <c r="A178" s="46" t="s">
        <v>76</v>
      </c>
      <c r="B178" s="46" t="s">
        <v>726</v>
      </c>
      <c r="C178" s="46" t="s">
        <v>727</v>
      </c>
      <c r="D178" s="46" t="s">
        <v>836</v>
      </c>
      <c r="E178" s="50">
        <v>272</v>
      </c>
      <c r="F178" s="47">
        <v>2.0405000000000002</v>
      </c>
      <c r="G178" s="46" t="s">
        <v>729</v>
      </c>
      <c r="H178" s="48">
        <v>2.0405000000000002</v>
      </c>
      <c r="I178" s="46" t="s">
        <v>837</v>
      </c>
      <c r="J178" s="60"/>
      <c r="K178" s="39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4"/>
      <c r="AF178" s="10"/>
      <c r="AG178" s="10"/>
      <c r="AH178" s="10"/>
      <c r="AI178" s="10"/>
    </row>
    <row r="179" spans="1:35" ht="15.95" customHeight="1" x14ac:dyDescent="0.2">
      <c r="A179" s="237" t="s">
        <v>77</v>
      </c>
      <c r="B179" s="237" t="s">
        <v>726</v>
      </c>
      <c r="C179" s="237" t="s">
        <v>727</v>
      </c>
      <c r="D179" s="237" t="s">
        <v>836</v>
      </c>
      <c r="E179" s="237" t="s">
        <v>842</v>
      </c>
      <c r="F179" s="238">
        <v>0.15359999999999999</v>
      </c>
      <c r="G179" s="115" t="s">
        <v>714</v>
      </c>
      <c r="H179" s="116">
        <v>6.8199999999999997E-2</v>
      </c>
      <c r="I179" s="237" t="s">
        <v>843</v>
      </c>
      <c r="J179" s="239"/>
      <c r="K179" s="4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4"/>
      <c r="AF179" s="10"/>
      <c r="AG179" s="10"/>
      <c r="AH179" s="10"/>
      <c r="AI179" s="10"/>
    </row>
    <row r="180" spans="1:35" ht="15.95" customHeight="1" x14ac:dyDescent="0.2">
      <c r="A180" s="237"/>
      <c r="B180" s="237"/>
      <c r="C180" s="237"/>
      <c r="D180" s="237"/>
      <c r="E180" s="237"/>
      <c r="F180" s="238"/>
      <c r="G180" s="103" t="s">
        <v>37</v>
      </c>
      <c r="H180" s="103">
        <v>8.5400000000000004E-2</v>
      </c>
      <c r="I180" s="237"/>
      <c r="J180" s="239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4"/>
      <c r="AF180" s="10"/>
      <c r="AG180" s="10"/>
      <c r="AH180" s="10"/>
      <c r="AI180" s="10"/>
    </row>
    <row r="181" spans="1:35" ht="15.95" customHeight="1" x14ac:dyDescent="0.2">
      <c r="A181" s="46" t="s">
        <v>78</v>
      </c>
      <c r="B181" s="46" t="s">
        <v>726</v>
      </c>
      <c r="C181" s="46" t="s">
        <v>727</v>
      </c>
      <c r="D181" s="46" t="s">
        <v>836</v>
      </c>
      <c r="E181" s="46" t="s">
        <v>849</v>
      </c>
      <c r="F181" s="47">
        <v>1.9E-3</v>
      </c>
      <c r="G181" s="46" t="s">
        <v>729</v>
      </c>
      <c r="H181" s="48">
        <v>1.9E-3</v>
      </c>
      <c r="I181" s="46" t="s">
        <v>843</v>
      </c>
      <c r="J181" s="60"/>
      <c r="K181" s="39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4"/>
      <c r="AF181" s="10"/>
      <c r="AG181" s="10"/>
      <c r="AH181" s="10"/>
      <c r="AI181" s="10"/>
    </row>
    <row r="182" spans="1:35" ht="15.95" customHeight="1" x14ac:dyDescent="0.2">
      <c r="A182" s="46" t="s">
        <v>79</v>
      </c>
      <c r="B182" s="46" t="s">
        <v>726</v>
      </c>
      <c r="C182" s="46" t="s">
        <v>727</v>
      </c>
      <c r="D182" s="46" t="s">
        <v>836</v>
      </c>
      <c r="E182" s="46" t="s">
        <v>850</v>
      </c>
      <c r="F182" s="47">
        <v>0.12889999999999999</v>
      </c>
      <c r="G182" s="46" t="s">
        <v>729</v>
      </c>
      <c r="H182" s="48">
        <v>0.12889999999999999</v>
      </c>
      <c r="I182" s="46" t="s">
        <v>839</v>
      </c>
      <c r="J182" s="60"/>
      <c r="K182" s="39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4"/>
      <c r="AF182" s="10"/>
      <c r="AG182" s="10"/>
      <c r="AH182" s="10"/>
      <c r="AI182" s="10"/>
    </row>
    <row r="183" spans="1:35" ht="15.95" customHeight="1" x14ac:dyDescent="0.2">
      <c r="A183" s="46" t="s">
        <v>80</v>
      </c>
      <c r="B183" s="46" t="s">
        <v>726</v>
      </c>
      <c r="C183" s="46" t="s">
        <v>727</v>
      </c>
      <c r="D183" s="46" t="s">
        <v>836</v>
      </c>
      <c r="E183" s="46" t="s">
        <v>851</v>
      </c>
      <c r="F183" s="47">
        <v>0.251</v>
      </c>
      <c r="G183" s="46" t="s">
        <v>37</v>
      </c>
      <c r="H183" s="48">
        <v>0.251</v>
      </c>
      <c r="I183" s="46" t="s">
        <v>839</v>
      </c>
      <c r="J183" s="60"/>
      <c r="K183" s="39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4"/>
      <c r="AF183" s="10"/>
      <c r="AG183" s="10"/>
      <c r="AH183" s="10"/>
      <c r="AI183" s="10"/>
    </row>
    <row r="184" spans="1:35" ht="15.95" customHeight="1" x14ac:dyDescent="0.2">
      <c r="A184" s="46" t="s">
        <v>81</v>
      </c>
      <c r="B184" s="46" t="s">
        <v>726</v>
      </c>
      <c r="C184" s="46" t="s">
        <v>727</v>
      </c>
      <c r="D184" s="46" t="s">
        <v>836</v>
      </c>
      <c r="E184" s="46" t="s">
        <v>852</v>
      </c>
      <c r="F184" s="47">
        <v>2.69E-2</v>
      </c>
      <c r="G184" s="46" t="s">
        <v>37</v>
      </c>
      <c r="H184" s="48">
        <v>2.69E-2</v>
      </c>
      <c r="I184" s="46" t="s">
        <v>839</v>
      </c>
      <c r="J184" s="60"/>
      <c r="K184" s="39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4"/>
      <c r="AF184" s="10"/>
      <c r="AG184" s="10"/>
      <c r="AH184" s="10"/>
      <c r="AI184" s="10"/>
    </row>
    <row r="185" spans="1:35" ht="15.95" customHeight="1" x14ac:dyDescent="0.2">
      <c r="A185" s="46" t="s">
        <v>82</v>
      </c>
      <c r="B185" s="46" t="s">
        <v>726</v>
      </c>
      <c r="C185" s="46" t="s">
        <v>727</v>
      </c>
      <c r="D185" s="46" t="s">
        <v>836</v>
      </c>
      <c r="E185" s="46" t="s">
        <v>853</v>
      </c>
      <c r="F185" s="47">
        <v>1.0999999999999999E-2</v>
      </c>
      <c r="G185" s="46" t="s">
        <v>33</v>
      </c>
      <c r="H185" s="48">
        <v>1.0999999999999999E-2</v>
      </c>
      <c r="I185" s="46" t="s">
        <v>839</v>
      </c>
      <c r="J185" s="60"/>
      <c r="K185" s="39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4"/>
      <c r="AF185" s="10"/>
      <c r="AG185" s="10"/>
      <c r="AH185" s="10"/>
      <c r="AI185" s="10"/>
    </row>
    <row r="186" spans="1:35" ht="15.95" customHeight="1" x14ac:dyDescent="0.2">
      <c r="A186" s="46" t="s">
        <v>83</v>
      </c>
      <c r="B186" s="46" t="s">
        <v>726</v>
      </c>
      <c r="C186" s="46" t="s">
        <v>727</v>
      </c>
      <c r="D186" s="46" t="s">
        <v>836</v>
      </c>
      <c r="E186" s="46" t="s">
        <v>854</v>
      </c>
      <c r="F186" s="47">
        <v>0.39400000000000002</v>
      </c>
      <c r="G186" s="46" t="s">
        <v>33</v>
      </c>
      <c r="H186" s="48">
        <v>0.39400000000000002</v>
      </c>
      <c r="I186" s="46" t="s">
        <v>855</v>
      </c>
      <c r="J186" s="60" t="s">
        <v>859</v>
      </c>
      <c r="K186" s="39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4"/>
      <c r="AF186" s="10"/>
      <c r="AG186" s="10"/>
      <c r="AH186" s="10"/>
      <c r="AI186" s="10"/>
    </row>
    <row r="187" spans="1:35" ht="15.95" customHeight="1" x14ac:dyDescent="0.2">
      <c r="A187" s="190" t="s">
        <v>84</v>
      </c>
      <c r="B187" s="190" t="s">
        <v>726</v>
      </c>
      <c r="C187" s="240" t="s">
        <v>727</v>
      </c>
      <c r="D187" s="190" t="s">
        <v>836</v>
      </c>
      <c r="E187" s="190" t="s">
        <v>860</v>
      </c>
      <c r="F187" s="189">
        <v>1.2625</v>
      </c>
      <c r="G187" s="62" t="s">
        <v>30</v>
      </c>
      <c r="H187" s="113">
        <v>1.216</v>
      </c>
      <c r="I187" s="191" t="s">
        <v>861</v>
      </c>
      <c r="J187" s="192" t="s">
        <v>862</v>
      </c>
      <c r="K187" s="4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4"/>
      <c r="AF187" s="10"/>
      <c r="AG187" s="10"/>
      <c r="AH187" s="10"/>
      <c r="AI187" s="10"/>
    </row>
    <row r="188" spans="1:35" ht="15.95" customHeight="1" x14ac:dyDescent="0.2">
      <c r="A188" s="179"/>
      <c r="B188" s="179"/>
      <c r="C188" s="210"/>
      <c r="D188" s="179"/>
      <c r="E188" s="179"/>
      <c r="F188" s="177"/>
      <c r="G188" s="62" t="s">
        <v>33</v>
      </c>
      <c r="H188" s="62">
        <v>4.65E-2</v>
      </c>
      <c r="I188" s="181"/>
      <c r="J188" s="183"/>
      <c r="K188" s="4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4"/>
      <c r="AF188" s="10"/>
      <c r="AG188" s="10"/>
      <c r="AH188" s="10"/>
      <c r="AI188" s="10"/>
    </row>
    <row r="189" spans="1:35" ht="15.95" customHeight="1" x14ac:dyDescent="0.2">
      <c r="A189" s="46" t="s">
        <v>85</v>
      </c>
      <c r="B189" s="46" t="s">
        <v>726</v>
      </c>
      <c r="C189" s="46" t="s">
        <v>727</v>
      </c>
      <c r="D189" s="46" t="s">
        <v>836</v>
      </c>
      <c r="E189" s="50">
        <v>284</v>
      </c>
      <c r="F189" s="47">
        <v>5.96E-2</v>
      </c>
      <c r="G189" s="46" t="s">
        <v>30</v>
      </c>
      <c r="H189" s="48">
        <v>5.96E-2</v>
      </c>
      <c r="I189" s="46" t="s">
        <v>839</v>
      </c>
      <c r="J189" s="60"/>
      <c r="K189" s="39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4"/>
      <c r="AF189" s="10"/>
      <c r="AG189" s="10"/>
      <c r="AH189" s="10"/>
      <c r="AI189" s="10"/>
    </row>
    <row r="190" spans="1:35" ht="15.95" customHeight="1" x14ac:dyDescent="0.2">
      <c r="A190" s="46" t="s">
        <v>86</v>
      </c>
      <c r="B190" s="46" t="s">
        <v>726</v>
      </c>
      <c r="C190" s="46" t="s">
        <v>727</v>
      </c>
      <c r="D190" s="46" t="s">
        <v>836</v>
      </c>
      <c r="E190" s="50">
        <v>285</v>
      </c>
      <c r="F190" s="47">
        <v>3.4700000000000002E-2</v>
      </c>
      <c r="G190" s="46" t="s">
        <v>729</v>
      </c>
      <c r="H190" s="48">
        <v>3.4700000000000002E-2</v>
      </c>
      <c r="I190" s="46" t="s">
        <v>837</v>
      </c>
      <c r="J190" s="60"/>
      <c r="K190" s="3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4"/>
      <c r="AF190" s="10"/>
      <c r="AG190" s="10"/>
      <c r="AH190" s="10"/>
      <c r="AI190" s="10"/>
    </row>
    <row r="191" spans="1:35" ht="15.95" customHeight="1" x14ac:dyDescent="0.2">
      <c r="A191" s="46" t="s">
        <v>87</v>
      </c>
      <c r="B191" s="46" t="s">
        <v>726</v>
      </c>
      <c r="C191" s="46" t="s">
        <v>727</v>
      </c>
      <c r="D191" s="46" t="s">
        <v>836</v>
      </c>
      <c r="E191" s="50">
        <v>294</v>
      </c>
      <c r="F191" s="47">
        <v>0.36620000000000003</v>
      </c>
      <c r="G191" s="46" t="s">
        <v>729</v>
      </c>
      <c r="H191" s="48">
        <v>0.36620000000000003</v>
      </c>
      <c r="I191" s="46" t="s">
        <v>837</v>
      </c>
      <c r="J191" s="60"/>
      <c r="K191" s="39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4"/>
      <c r="AF191" s="10"/>
      <c r="AG191" s="10"/>
      <c r="AH191" s="10"/>
      <c r="AI191" s="10"/>
    </row>
    <row r="192" spans="1:35" ht="15.95" customHeight="1" x14ac:dyDescent="0.2">
      <c r="A192" s="46" t="s">
        <v>88</v>
      </c>
      <c r="B192" s="46" t="s">
        <v>726</v>
      </c>
      <c r="C192" s="46" t="s">
        <v>727</v>
      </c>
      <c r="D192" s="46" t="s">
        <v>836</v>
      </c>
      <c r="E192" s="50">
        <v>298</v>
      </c>
      <c r="F192" s="47">
        <v>0.05</v>
      </c>
      <c r="G192" s="46" t="s">
        <v>729</v>
      </c>
      <c r="H192" s="48">
        <v>0.05</v>
      </c>
      <c r="I192" s="46" t="s">
        <v>863</v>
      </c>
      <c r="J192" s="60"/>
      <c r="K192" s="39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4"/>
      <c r="AF192" s="10"/>
      <c r="AG192" s="10"/>
      <c r="AH192" s="10"/>
      <c r="AI192" s="10"/>
    </row>
    <row r="193" spans="1:35" ht="15.95" customHeight="1" x14ac:dyDescent="0.2">
      <c r="A193" s="46" t="s">
        <v>89</v>
      </c>
      <c r="B193" s="46" t="s">
        <v>726</v>
      </c>
      <c r="C193" s="46" t="s">
        <v>727</v>
      </c>
      <c r="D193" s="46" t="s">
        <v>836</v>
      </c>
      <c r="E193" s="50">
        <v>306</v>
      </c>
      <c r="F193" s="47">
        <v>4.2799999999999998E-2</v>
      </c>
      <c r="G193" s="46" t="s">
        <v>729</v>
      </c>
      <c r="H193" s="48">
        <v>4.2799999999999998E-2</v>
      </c>
      <c r="I193" s="46" t="s">
        <v>864</v>
      </c>
      <c r="J193" s="60"/>
      <c r="K193" s="39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4"/>
      <c r="AF193" s="10"/>
      <c r="AG193" s="10"/>
      <c r="AH193" s="10"/>
      <c r="AI193" s="10"/>
    </row>
    <row r="194" spans="1:35" ht="15.95" customHeight="1" x14ac:dyDescent="0.2">
      <c r="A194" s="46" t="s">
        <v>90</v>
      </c>
      <c r="B194" s="46" t="s">
        <v>726</v>
      </c>
      <c r="C194" s="46" t="s">
        <v>727</v>
      </c>
      <c r="D194" s="46" t="s">
        <v>836</v>
      </c>
      <c r="E194" s="50">
        <v>318</v>
      </c>
      <c r="F194" s="47">
        <v>0.04</v>
      </c>
      <c r="G194" s="46" t="s">
        <v>729</v>
      </c>
      <c r="H194" s="48">
        <v>0.04</v>
      </c>
      <c r="I194" s="46" t="s">
        <v>863</v>
      </c>
      <c r="J194" s="6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4"/>
      <c r="AF194" s="10"/>
      <c r="AG194" s="10"/>
      <c r="AH194" s="10"/>
      <c r="AI194" s="10"/>
    </row>
    <row r="195" spans="1:35" ht="15.95" customHeight="1" x14ac:dyDescent="0.2">
      <c r="A195" s="46" t="s">
        <v>91</v>
      </c>
      <c r="B195" s="46" t="s">
        <v>726</v>
      </c>
      <c r="C195" s="46" t="s">
        <v>727</v>
      </c>
      <c r="D195" s="46" t="s">
        <v>836</v>
      </c>
      <c r="E195" s="50">
        <v>32</v>
      </c>
      <c r="F195" s="47">
        <v>9.7100000000000006E-2</v>
      </c>
      <c r="G195" s="46" t="s">
        <v>729</v>
      </c>
      <c r="H195" s="48">
        <v>9.7100000000000006E-2</v>
      </c>
      <c r="I195" s="46" t="s">
        <v>837</v>
      </c>
      <c r="J195" s="60"/>
      <c r="K195" s="39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4"/>
      <c r="AF195" s="10"/>
      <c r="AG195" s="10"/>
      <c r="AH195" s="10"/>
      <c r="AI195" s="10"/>
    </row>
    <row r="196" spans="1:35" ht="15.95" customHeight="1" x14ac:dyDescent="0.2">
      <c r="A196" s="46" t="s">
        <v>92</v>
      </c>
      <c r="B196" s="46" t="s">
        <v>726</v>
      </c>
      <c r="C196" s="46" t="s">
        <v>727</v>
      </c>
      <c r="D196" s="46" t="s">
        <v>836</v>
      </c>
      <c r="E196" s="50">
        <v>327</v>
      </c>
      <c r="F196" s="47">
        <v>0.05</v>
      </c>
      <c r="G196" s="46" t="s">
        <v>729</v>
      </c>
      <c r="H196" s="48">
        <v>0.05</v>
      </c>
      <c r="I196" s="46" t="s">
        <v>863</v>
      </c>
      <c r="J196" s="60"/>
      <c r="K196" s="39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4"/>
      <c r="AF196" s="10"/>
      <c r="AG196" s="10"/>
      <c r="AH196" s="10"/>
      <c r="AI196" s="10"/>
    </row>
    <row r="197" spans="1:35" ht="15.95" customHeight="1" x14ac:dyDescent="0.2">
      <c r="A197" s="46" t="s">
        <v>93</v>
      </c>
      <c r="B197" s="46" t="s">
        <v>726</v>
      </c>
      <c r="C197" s="46" t="s">
        <v>727</v>
      </c>
      <c r="D197" s="46" t="s">
        <v>836</v>
      </c>
      <c r="E197" s="50">
        <v>344</v>
      </c>
      <c r="F197" s="47">
        <v>0.54610000000000003</v>
      </c>
      <c r="G197" s="46" t="s">
        <v>729</v>
      </c>
      <c r="H197" s="48">
        <v>0.54610000000000003</v>
      </c>
      <c r="I197" s="46" t="s">
        <v>837</v>
      </c>
      <c r="J197" s="60"/>
      <c r="K197" s="39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4"/>
      <c r="AF197" s="10"/>
      <c r="AG197" s="10"/>
      <c r="AH197" s="10"/>
      <c r="AI197" s="10"/>
    </row>
    <row r="198" spans="1:35" ht="15.95" customHeight="1" x14ac:dyDescent="0.2">
      <c r="A198" s="46" t="s">
        <v>94</v>
      </c>
      <c r="B198" s="46" t="s">
        <v>726</v>
      </c>
      <c r="C198" s="46" t="s">
        <v>727</v>
      </c>
      <c r="D198" s="46" t="s">
        <v>836</v>
      </c>
      <c r="E198" s="50">
        <v>345</v>
      </c>
      <c r="F198" s="47">
        <v>0.16</v>
      </c>
      <c r="G198" s="46" t="s">
        <v>48</v>
      </c>
      <c r="H198" s="48">
        <v>0.16</v>
      </c>
      <c r="I198" s="46" t="s">
        <v>837</v>
      </c>
      <c r="J198" s="60"/>
      <c r="K198" s="39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4"/>
      <c r="AF198" s="10"/>
      <c r="AG198" s="10"/>
      <c r="AH198" s="10"/>
      <c r="AI198" s="10"/>
    </row>
    <row r="199" spans="1:35" ht="15.95" customHeight="1" x14ac:dyDescent="0.2">
      <c r="A199" s="46" t="s">
        <v>95</v>
      </c>
      <c r="B199" s="46" t="s">
        <v>726</v>
      </c>
      <c r="C199" s="46" t="s">
        <v>727</v>
      </c>
      <c r="D199" s="46" t="s">
        <v>836</v>
      </c>
      <c r="E199" s="50">
        <v>359</v>
      </c>
      <c r="F199" s="47">
        <v>0.34</v>
      </c>
      <c r="G199" s="46" t="s">
        <v>48</v>
      </c>
      <c r="H199" s="48">
        <v>0.34</v>
      </c>
      <c r="I199" s="46" t="s">
        <v>837</v>
      </c>
      <c r="J199" s="60"/>
      <c r="K199" s="39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4"/>
      <c r="AF199" s="10"/>
      <c r="AG199" s="10"/>
      <c r="AH199" s="10"/>
      <c r="AI199" s="10"/>
    </row>
    <row r="200" spans="1:35" ht="15.95" customHeight="1" x14ac:dyDescent="0.2">
      <c r="A200" s="46" t="s">
        <v>96</v>
      </c>
      <c r="B200" s="46" t="s">
        <v>726</v>
      </c>
      <c r="C200" s="46" t="s">
        <v>727</v>
      </c>
      <c r="D200" s="46" t="s">
        <v>836</v>
      </c>
      <c r="E200" s="50">
        <v>376</v>
      </c>
      <c r="F200" s="47">
        <v>0.37</v>
      </c>
      <c r="G200" s="46" t="s">
        <v>729</v>
      </c>
      <c r="H200" s="48">
        <v>0.37</v>
      </c>
      <c r="I200" s="46" t="s">
        <v>837</v>
      </c>
      <c r="J200" s="60"/>
      <c r="K200" s="39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4"/>
      <c r="AF200" s="10"/>
      <c r="AG200" s="10"/>
      <c r="AH200" s="10"/>
      <c r="AI200" s="10"/>
    </row>
    <row r="201" spans="1:35" ht="15.95" customHeight="1" x14ac:dyDescent="0.2">
      <c r="A201" s="46" t="s">
        <v>97</v>
      </c>
      <c r="B201" s="46" t="s">
        <v>726</v>
      </c>
      <c r="C201" s="46" t="s">
        <v>727</v>
      </c>
      <c r="D201" s="46" t="s">
        <v>836</v>
      </c>
      <c r="E201" s="50">
        <v>379</v>
      </c>
      <c r="F201" s="47">
        <v>0.14000000000000001</v>
      </c>
      <c r="G201" s="46" t="s">
        <v>48</v>
      </c>
      <c r="H201" s="48">
        <v>0.14000000000000001</v>
      </c>
      <c r="I201" s="46" t="s">
        <v>837</v>
      </c>
      <c r="J201" s="60"/>
      <c r="K201" s="39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4"/>
      <c r="AF201" s="10"/>
      <c r="AG201" s="10"/>
      <c r="AH201" s="10"/>
      <c r="AI201" s="10"/>
    </row>
    <row r="202" spans="1:35" ht="15.95" customHeight="1" x14ac:dyDescent="0.2">
      <c r="A202" s="46" t="s">
        <v>98</v>
      </c>
      <c r="B202" s="46" t="s">
        <v>726</v>
      </c>
      <c r="C202" s="46" t="s">
        <v>727</v>
      </c>
      <c r="D202" s="46" t="s">
        <v>836</v>
      </c>
      <c r="E202" s="50">
        <v>380</v>
      </c>
      <c r="F202" s="47">
        <v>0.03</v>
      </c>
      <c r="G202" s="46" t="s">
        <v>48</v>
      </c>
      <c r="H202" s="48">
        <v>0.03</v>
      </c>
      <c r="I202" s="46" t="s">
        <v>837</v>
      </c>
      <c r="J202" s="60"/>
      <c r="K202" s="39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4"/>
      <c r="AF202" s="10"/>
      <c r="AG202" s="10"/>
      <c r="AH202" s="10"/>
      <c r="AI202" s="10"/>
    </row>
    <row r="203" spans="1:35" ht="15.95" customHeight="1" x14ac:dyDescent="0.2">
      <c r="A203" s="46" t="s">
        <v>99</v>
      </c>
      <c r="B203" s="46" t="s">
        <v>726</v>
      </c>
      <c r="C203" s="46" t="s">
        <v>727</v>
      </c>
      <c r="D203" s="46" t="s">
        <v>836</v>
      </c>
      <c r="E203" s="46" t="s">
        <v>865</v>
      </c>
      <c r="F203" s="47">
        <v>0.44419999999999998</v>
      </c>
      <c r="G203" s="46" t="s">
        <v>729</v>
      </c>
      <c r="H203" s="48">
        <v>0.44419999999999998</v>
      </c>
      <c r="I203" s="46" t="s">
        <v>837</v>
      </c>
      <c r="J203" s="60"/>
      <c r="K203" s="39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4"/>
      <c r="AF203" s="10"/>
      <c r="AG203" s="10"/>
      <c r="AH203" s="10"/>
      <c r="AI203" s="10"/>
    </row>
    <row r="204" spans="1:35" ht="15.95" customHeight="1" x14ac:dyDescent="0.2">
      <c r="A204" s="46" t="s">
        <v>100</v>
      </c>
      <c r="B204" s="46" t="s">
        <v>726</v>
      </c>
      <c r="C204" s="46" t="s">
        <v>727</v>
      </c>
      <c r="D204" s="46" t="s">
        <v>836</v>
      </c>
      <c r="E204" s="50">
        <v>396</v>
      </c>
      <c r="F204" s="47">
        <v>0.23</v>
      </c>
      <c r="G204" s="46" t="s">
        <v>729</v>
      </c>
      <c r="H204" s="48">
        <v>0.23</v>
      </c>
      <c r="I204" s="46" t="s">
        <v>837</v>
      </c>
      <c r="J204" s="60"/>
      <c r="K204" s="3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4"/>
      <c r="AF204" s="10"/>
      <c r="AG204" s="10"/>
      <c r="AH204" s="10"/>
      <c r="AI204" s="10"/>
    </row>
    <row r="205" spans="1:35" ht="15.95" customHeight="1" x14ac:dyDescent="0.2">
      <c r="A205" s="46" t="s">
        <v>101</v>
      </c>
      <c r="B205" s="46" t="s">
        <v>726</v>
      </c>
      <c r="C205" s="46" t="s">
        <v>727</v>
      </c>
      <c r="D205" s="46" t="s">
        <v>836</v>
      </c>
      <c r="E205" s="50">
        <v>397</v>
      </c>
      <c r="F205" s="47">
        <v>0.27</v>
      </c>
      <c r="G205" s="46" t="s">
        <v>48</v>
      </c>
      <c r="H205" s="48">
        <v>0.27</v>
      </c>
      <c r="I205" s="46" t="s">
        <v>837</v>
      </c>
      <c r="J205" s="6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4"/>
      <c r="AF205" s="10"/>
      <c r="AG205" s="10"/>
      <c r="AH205" s="10"/>
      <c r="AI205" s="10"/>
    </row>
    <row r="206" spans="1:35" ht="15.95" customHeight="1" x14ac:dyDescent="0.2">
      <c r="A206" s="46" t="s">
        <v>102</v>
      </c>
      <c r="B206" s="46" t="s">
        <v>726</v>
      </c>
      <c r="C206" s="46" t="s">
        <v>727</v>
      </c>
      <c r="D206" s="46" t="s">
        <v>836</v>
      </c>
      <c r="E206" s="46" t="s">
        <v>866</v>
      </c>
      <c r="F206" s="47">
        <v>0.4052</v>
      </c>
      <c r="G206" s="46" t="s">
        <v>714</v>
      </c>
      <c r="H206" s="48">
        <v>0.4052</v>
      </c>
      <c r="I206" s="46" t="s">
        <v>867</v>
      </c>
      <c r="J206" s="49" t="s">
        <v>868</v>
      </c>
      <c r="K206" s="39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4"/>
      <c r="AF206" s="10"/>
      <c r="AG206" s="10"/>
      <c r="AH206" s="10"/>
      <c r="AI206" s="10"/>
    </row>
    <row r="207" spans="1:35" ht="15.95" customHeight="1" x14ac:dyDescent="0.2">
      <c r="A207" s="46" t="s">
        <v>103</v>
      </c>
      <c r="B207" s="46" t="s">
        <v>726</v>
      </c>
      <c r="C207" s="46" t="s">
        <v>727</v>
      </c>
      <c r="D207" s="46" t="s">
        <v>836</v>
      </c>
      <c r="E207" s="50">
        <v>416</v>
      </c>
      <c r="F207" s="47">
        <v>0.28000000000000003</v>
      </c>
      <c r="G207" s="46" t="s">
        <v>48</v>
      </c>
      <c r="H207" s="48">
        <v>0.28000000000000003</v>
      </c>
      <c r="I207" s="46" t="s">
        <v>837</v>
      </c>
      <c r="J207" s="60"/>
      <c r="K207" s="39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4"/>
      <c r="AF207" s="10"/>
      <c r="AG207" s="10"/>
      <c r="AH207" s="10"/>
      <c r="AI207" s="10"/>
    </row>
    <row r="208" spans="1:35" ht="15.95" customHeight="1" x14ac:dyDescent="0.2">
      <c r="A208" s="46" t="s">
        <v>104</v>
      </c>
      <c r="B208" s="46" t="s">
        <v>726</v>
      </c>
      <c r="C208" s="46" t="s">
        <v>727</v>
      </c>
      <c r="D208" s="46" t="s">
        <v>836</v>
      </c>
      <c r="E208" s="50">
        <v>419</v>
      </c>
      <c r="F208" s="47">
        <v>7.0000000000000007E-2</v>
      </c>
      <c r="G208" s="46" t="s">
        <v>729</v>
      </c>
      <c r="H208" s="48">
        <v>7.0000000000000007E-2</v>
      </c>
      <c r="I208" s="46" t="s">
        <v>837</v>
      </c>
      <c r="J208" s="60"/>
      <c r="K208" s="3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4"/>
      <c r="AF208" s="10"/>
      <c r="AG208" s="10"/>
      <c r="AH208" s="10"/>
      <c r="AI208" s="10"/>
    </row>
    <row r="209" spans="1:35" ht="15.95" customHeight="1" x14ac:dyDescent="0.2">
      <c r="A209" s="46" t="s">
        <v>105</v>
      </c>
      <c r="B209" s="46" t="s">
        <v>726</v>
      </c>
      <c r="C209" s="46" t="s">
        <v>727</v>
      </c>
      <c r="D209" s="46" t="s">
        <v>836</v>
      </c>
      <c r="E209" s="50">
        <v>425</v>
      </c>
      <c r="F209" s="47">
        <v>0.13950000000000001</v>
      </c>
      <c r="G209" s="46" t="s">
        <v>48</v>
      </c>
      <c r="H209" s="48">
        <v>0.13950000000000001</v>
      </c>
      <c r="I209" s="46" t="s">
        <v>837</v>
      </c>
      <c r="J209" s="60"/>
      <c r="K209" s="39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4"/>
      <c r="AF209" s="10"/>
      <c r="AG209" s="10"/>
      <c r="AH209" s="10"/>
      <c r="AI209" s="10"/>
    </row>
    <row r="210" spans="1:35" ht="15.95" customHeight="1" x14ac:dyDescent="0.2">
      <c r="A210" s="46" t="s">
        <v>106</v>
      </c>
      <c r="B210" s="46" t="s">
        <v>726</v>
      </c>
      <c r="C210" s="46" t="s">
        <v>727</v>
      </c>
      <c r="D210" s="46" t="s">
        <v>836</v>
      </c>
      <c r="E210" s="50">
        <v>430</v>
      </c>
      <c r="F210" s="47">
        <v>0.01</v>
      </c>
      <c r="G210" s="46" t="s">
        <v>729</v>
      </c>
      <c r="H210" s="48">
        <v>0.01</v>
      </c>
      <c r="I210" s="46" t="s">
        <v>837</v>
      </c>
      <c r="J210" s="6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4"/>
      <c r="AF210" s="10"/>
      <c r="AG210" s="10"/>
      <c r="AH210" s="10"/>
      <c r="AI210" s="10"/>
    </row>
    <row r="211" spans="1:35" ht="15.95" customHeight="1" x14ac:dyDescent="0.2">
      <c r="A211" s="46" t="s">
        <v>107</v>
      </c>
      <c r="B211" s="46" t="s">
        <v>726</v>
      </c>
      <c r="C211" s="46" t="s">
        <v>727</v>
      </c>
      <c r="D211" s="46" t="s">
        <v>836</v>
      </c>
      <c r="E211" s="50">
        <v>445</v>
      </c>
      <c r="F211" s="47">
        <v>0.1</v>
      </c>
      <c r="G211" s="46" t="s">
        <v>48</v>
      </c>
      <c r="H211" s="48">
        <v>0.1</v>
      </c>
      <c r="I211" s="46" t="s">
        <v>837</v>
      </c>
      <c r="J211" s="60"/>
      <c r="K211" s="39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4"/>
      <c r="AF211" s="10"/>
      <c r="AG211" s="10"/>
      <c r="AH211" s="10"/>
      <c r="AI211" s="10"/>
    </row>
    <row r="212" spans="1:35" ht="15.95" customHeight="1" x14ac:dyDescent="0.2">
      <c r="A212" s="46" t="s">
        <v>108</v>
      </c>
      <c r="B212" s="46" t="s">
        <v>726</v>
      </c>
      <c r="C212" s="46" t="s">
        <v>727</v>
      </c>
      <c r="D212" s="46" t="s">
        <v>836</v>
      </c>
      <c r="E212" s="50">
        <v>453</v>
      </c>
      <c r="F212" s="47">
        <v>0.97</v>
      </c>
      <c r="G212" s="46" t="s">
        <v>48</v>
      </c>
      <c r="H212" s="48">
        <v>0.97</v>
      </c>
      <c r="I212" s="46" t="s">
        <v>837</v>
      </c>
      <c r="J212" s="60"/>
      <c r="K212" s="39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4"/>
      <c r="AF212" s="10"/>
      <c r="AG212" s="10"/>
      <c r="AH212" s="10"/>
      <c r="AI212" s="10"/>
    </row>
    <row r="213" spans="1:35" ht="15.95" customHeight="1" x14ac:dyDescent="0.2">
      <c r="A213" s="46" t="s">
        <v>109</v>
      </c>
      <c r="B213" s="46" t="s">
        <v>726</v>
      </c>
      <c r="C213" s="46" t="s">
        <v>727</v>
      </c>
      <c r="D213" s="46" t="s">
        <v>836</v>
      </c>
      <c r="E213" s="50">
        <v>455</v>
      </c>
      <c r="F213" s="47">
        <v>0.23</v>
      </c>
      <c r="G213" s="46" t="s">
        <v>729</v>
      </c>
      <c r="H213" s="48">
        <v>0.23</v>
      </c>
      <c r="I213" s="46" t="s">
        <v>837</v>
      </c>
      <c r="J213" s="60"/>
      <c r="K213" s="39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4"/>
      <c r="AF213" s="10"/>
      <c r="AG213" s="10"/>
      <c r="AH213" s="10"/>
      <c r="AI213" s="10"/>
    </row>
    <row r="214" spans="1:35" ht="15.95" customHeight="1" x14ac:dyDescent="0.2">
      <c r="A214" s="46" t="s">
        <v>110</v>
      </c>
      <c r="B214" s="46" t="s">
        <v>726</v>
      </c>
      <c r="C214" s="46" t="s">
        <v>727</v>
      </c>
      <c r="D214" s="46" t="s">
        <v>836</v>
      </c>
      <c r="E214" s="50">
        <v>469</v>
      </c>
      <c r="F214" s="47">
        <v>0.93110000000000004</v>
      </c>
      <c r="G214" s="46" t="s">
        <v>729</v>
      </c>
      <c r="H214" s="48">
        <v>0.93110000000000004</v>
      </c>
      <c r="I214" s="46" t="s">
        <v>837</v>
      </c>
      <c r="J214" s="60"/>
      <c r="K214" s="39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4"/>
      <c r="AF214" s="10"/>
      <c r="AG214" s="10"/>
      <c r="AH214" s="10"/>
      <c r="AI214" s="10"/>
    </row>
    <row r="215" spans="1:35" ht="15.95" customHeight="1" x14ac:dyDescent="0.2">
      <c r="A215" s="46" t="s">
        <v>111</v>
      </c>
      <c r="B215" s="46" t="s">
        <v>726</v>
      </c>
      <c r="C215" s="46" t="s">
        <v>727</v>
      </c>
      <c r="D215" s="46" t="s">
        <v>836</v>
      </c>
      <c r="E215" s="50">
        <v>480</v>
      </c>
      <c r="F215" s="47">
        <v>0.25259999999999999</v>
      </c>
      <c r="G215" s="46" t="s">
        <v>729</v>
      </c>
      <c r="H215" s="48">
        <v>0.25259999999999999</v>
      </c>
      <c r="I215" s="46" t="s">
        <v>837</v>
      </c>
      <c r="J215" s="60"/>
      <c r="K215" s="39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4"/>
      <c r="AF215" s="10"/>
      <c r="AG215" s="10"/>
      <c r="AH215" s="10"/>
      <c r="AI215" s="10"/>
    </row>
    <row r="216" spans="1:35" ht="15.95" customHeight="1" x14ac:dyDescent="0.2">
      <c r="A216" s="46" t="s">
        <v>112</v>
      </c>
      <c r="B216" s="46" t="s">
        <v>726</v>
      </c>
      <c r="C216" s="46" t="s">
        <v>727</v>
      </c>
      <c r="D216" s="46" t="s">
        <v>836</v>
      </c>
      <c r="E216" s="50">
        <v>487</v>
      </c>
      <c r="F216" s="47">
        <v>0.11</v>
      </c>
      <c r="G216" s="46" t="s">
        <v>48</v>
      </c>
      <c r="H216" s="48">
        <v>0.11</v>
      </c>
      <c r="I216" s="46" t="s">
        <v>837</v>
      </c>
      <c r="J216" s="6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4"/>
      <c r="AF216" s="10"/>
      <c r="AG216" s="10"/>
      <c r="AH216" s="10"/>
      <c r="AI216" s="10"/>
    </row>
    <row r="217" spans="1:35" ht="15.95" customHeight="1" x14ac:dyDescent="0.2">
      <c r="A217" s="46" t="s">
        <v>113</v>
      </c>
      <c r="B217" s="46" t="s">
        <v>726</v>
      </c>
      <c r="C217" s="46" t="s">
        <v>727</v>
      </c>
      <c r="D217" s="46" t="s">
        <v>836</v>
      </c>
      <c r="E217" s="46" t="s">
        <v>869</v>
      </c>
      <c r="F217" s="47">
        <v>1.3899999999999999E-2</v>
      </c>
      <c r="G217" s="46" t="s">
        <v>729</v>
      </c>
      <c r="H217" s="48">
        <v>1.3899999999999999E-2</v>
      </c>
      <c r="I217" s="46" t="s">
        <v>839</v>
      </c>
      <c r="J217" s="60"/>
      <c r="K217" s="39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4"/>
      <c r="AF217" s="10"/>
      <c r="AG217" s="10"/>
      <c r="AH217" s="10"/>
      <c r="AI217" s="10"/>
    </row>
    <row r="218" spans="1:35" ht="15.95" customHeight="1" x14ac:dyDescent="0.2">
      <c r="A218" s="46" t="s">
        <v>114</v>
      </c>
      <c r="B218" s="46" t="s">
        <v>726</v>
      </c>
      <c r="C218" s="46" t="s">
        <v>727</v>
      </c>
      <c r="D218" s="46" t="s">
        <v>836</v>
      </c>
      <c r="E218" s="50">
        <v>521</v>
      </c>
      <c r="F218" s="47">
        <v>0.73470000000000002</v>
      </c>
      <c r="G218" s="46" t="s">
        <v>729</v>
      </c>
      <c r="H218" s="48">
        <v>0.73470000000000002</v>
      </c>
      <c r="I218" s="46" t="s">
        <v>837</v>
      </c>
      <c r="J218" s="60"/>
      <c r="K218" s="39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4"/>
      <c r="AF218" s="10"/>
      <c r="AG218" s="10"/>
      <c r="AH218" s="10"/>
      <c r="AI218" s="10"/>
    </row>
    <row r="219" spans="1:35" ht="15.95" customHeight="1" x14ac:dyDescent="0.2">
      <c r="A219" s="46" t="s">
        <v>115</v>
      </c>
      <c r="B219" s="46" t="s">
        <v>726</v>
      </c>
      <c r="C219" s="46" t="s">
        <v>727</v>
      </c>
      <c r="D219" s="46" t="s">
        <v>836</v>
      </c>
      <c r="E219" s="50">
        <v>532</v>
      </c>
      <c r="F219" s="47">
        <v>1.6588000000000001</v>
      </c>
      <c r="G219" s="46" t="s">
        <v>729</v>
      </c>
      <c r="H219" s="48">
        <v>1.6588000000000001</v>
      </c>
      <c r="I219" s="46" t="s">
        <v>837</v>
      </c>
      <c r="J219" s="60"/>
      <c r="K219" s="39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4"/>
      <c r="AF219" s="10"/>
      <c r="AG219" s="10"/>
      <c r="AH219" s="10"/>
      <c r="AI219" s="10"/>
    </row>
    <row r="220" spans="1:35" ht="15.95" customHeight="1" x14ac:dyDescent="0.2">
      <c r="A220" s="46" t="s">
        <v>116</v>
      </c>
      <c r="B220" s="46" t="s">
        <v>726</v>
      </c>
      <c r="C220" s="46" t="s">
        <v>727</v>
      </c>
      <c r="D220" s="46" t="s">
        <v>836</v>
      </c>
      <c r="E220" s="50">
        <v>542</v>
      </c>
      <c r="F220" s="47">
        <v>0.90159999999999996</v>
      </c>
      <c r="G220" s="46" t="s">
        <v>48</v>
      </c>
      <c r="H220" s="48">
        <v>0.90159999999999996</v>
      </c>
      <c r="I220" s="46" t="s">
        <v>837</v>
      </c>
      <c r="J220" s="60"/>
      <c r="K220" s="39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4"/>
      <c r="AF220" s="10"/>
      <c r="AG220" s="10"/>
      <c r="AH220" s="10"/>
      <c r="AI220" s="10"/>
    </row>
    <row r="221" spans="1:35" ht="15.95" customHeight="1" x14ac:dyDescent="0.2">
      <c r="A221" s="178" t="s">
        <v>117</v>
      </c>
      <c r="B221" s="178" t="s">
        <v>726</v>
      </c>
      <c r="C221" s="178" t="s">
        <v>727</v>
      </c>
      <c r="D221" s="178" t="s">
        <v>836</v>
      </c>
      <c r="E221" s="184">
        <v>546</v>
      </c>
      <c r="F221" s="176">
        <v>2.72</v>
      </c>
      <c r="G221" s="46" t="s">
        <v>717</v>
      </c>
      <c r="H221" s="62">
        <v>0.58709999999999996</v>
      </c>
      <c r="I221" s="180" t="s">
        <v>870</v>
      </c>
      <c r="J221" s="186"/>
      <c r="K221" s="4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4"/>
      <c r="AF221" s="10"/>
      <c r="AG221" s="10"/>
      <c r="AH221" s="10"/>
      <c r="AI221" s="10"/>
    </row>
    <row r="222" spans="1:35" ht="15.95" customHeight="1" x14ac:dyDescent="0.2">
      <c r="A222" s="190"/>
      <c r="B222" s="190"/>
      <c r="C222" s="190"/>
      <c r="D222" s="190"/>
      <c r="E222" s="196"/>
      <c r="F222" s="189"/>
      <c r="G222" s="46" t="s">
        <v>714</v>
      </c>
      <c r="H222" s="62">
        <v>5.2699999999999997E-2</v>
      </c>
      <c r="I222" s="191"/>
      <c r="J222" s="187"/>
      <c r="K222" s="4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4"/>
      <c r="AF222" s="10"/>
      <c r="AG222" s="10"/>
      <c r="AH222" s="10"/>
      <c r="AI222" s="10"/>
    </row>
    <row r="223" spans="1:35" ht="15.95" customHeight="1" x14ac:dyDescent="0.2">
      <c r="A223" s="179"/>
      <c r="B223" s="179"/>
      <c r="C223" s="179"/>
      <c r="D223" s="179"/>
      <c r="E223" s="185"/>
      <c r="F223" s="177"/>
      <c r="G223" s="46" t="s">
        <v>715</v>
      </c>
      <c r="H223" s="62">
        <v>2.0802</v>
      </c>
      <c r="I223" s="181"/>
      <c r="J223" s="188"/>
      <c r="K223" s="4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4"/>
      <c r="AF223" s="10"/>
      <c r="AG223" s="10"/>
      <c r="AH223" s="10"/>
      <c r="AI223" s="10"/>
    </row>
    <row r="224" spans="1:35" ht="15.95" customHeight="1" x14ac:dyDescent="0.2">
      <c r="A224" s="46" t="s">
        <v>118</v>
      </c>
      <c r="B224" s="46" t="s">
        <v>726</v>
      </c>
      <c r="C224" s="46" t="s">
        <v>727</v>
      </c>
      <c r="D224" s="46" t="s">
        <v>836</v>
      </c>
      <c r="E224" s="46" t="s">
        <v>871</v>
      </c>
      <c r="F224" s="47">
        <v>0.49</v>
      </c>
      <c r="G224" s="46" t="s">
        <v>872</v>
      </c>
      <c r="H224" s="48">
        <v>0.49</v>
      </c>
      <c r="I224" s="46" t="s">
        <v>873</v>
      </c>
      <c r="J224" s="49" t="s">
        <v>874</v>
      </c>
      <c r="K224" s="39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4"/>
      <c r="AF224" s="10"/>
      <c r="AG224" s="10"/>
      <c r="AH224" s="10"/>
      <c r="AI224" s="10"/>
    </row>
    <row r="225" spans="1:35" ht="15.95" customHeight="1" x14ac:dyDescent="0.2">
      <c r="A225" s="46" t="s">
        <v>119</v>
      </c>
      <c r="B225" s="46" t="s">
        <v>726</v>
      </c>
      <c r="C225" s="46" t="s">
        <v>727</v>
      </c>
      <c r="D225" s="46" t="s">
        <v>836</v>
      </c>
      <c r="E225" s="50">
        <v>548</v>
      </c>
      <c r="F225" s="47">
        <v>0.12640000000000001</v>
      </c>
      <c r="G225" s="46" t="s">
        <v>48</v>
      </c>
      <c r="H225" s="48">
        <v>0.12640000000000001</v>
      </c>
      <c r="I225" s="46" t="s">
        <v>837</v>
      </c>
      <c r="J225" s="60"/>
      <c r="K225" s="39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4"/>
      <c r="AF225" s="10"/>
      <c r="AG225" s="10"/>
      <c r="AH225" s="10"/>
      <c r="AI225" s="10"/>
    </row>
    <row r="226" spans="1:35" ht="15.95" customHeight="1" x14ac:dyDescent="0.2">
      <c r="A226" s="46" t="s">
        <v>120</v>
      </c>
      <c r="B226" s="43" t="s">
        <v>726</v>
      </c>
      <c r="C226" s="43" t="s">
        <v>727</v>
      </c>
      <c r="D226" s="43" t="s">
        <v>836</v>
      </c>
      <c r="E226" s="43" t="s">
        <v>875</v>
      </c>
      <c r="F226" s="44">
        <v>0.02</v>
      </c>
      <c r="G226" s="43" t="s">
        <v>729</v>
      </c>
      <c r="H226" s="45">
        <v>0.02</v>
      </c>
      <c r="I226" s="46" t="s">
        <v>839</v>
      </c>
      <c r="J226" s="61"/>
      <c r="K226" s="38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4"/>
      <c r="AF226" s="10"/>
      <c r="AG226" s="10"/>
      <c r="AH226" s="10"/>
      <c r="AI226" s="10"/>
    </row>
    <row r="227" spans="1:35" ht="15.95" customHeight="1" x14ac:dyDescent="0.2">
      <c r="A227" s="178" t="s">
        <v>121</v>
      </c>
      <c r="B227" s="178" t="s">
        <v>726</v>
      </c>
      <c r="C227" s="178" t="s">
        <v>727</v>
      </c>
      <c r="D227" s="178" t="s">
        <v>836</v>
      </c>
      <c r="E227" s="178" t="s">
        <v>876</v>
      </c>
      <c r="F227" s="176">
        <v>0.09</v>
      </c>
      <c r="G227" s="46" t="s">
        <v>716</v>
      </c>
      <c r="H227" s="62">
        <v>1.0699999999999999E-2</v>
      </c>
      <c r="I227" s="180" t="s">
        <v>877</v>
      </c>
      <c r="J227" s="63"/>
      <c r="K227" s="4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4"/>
      <c r="AF227" s="10"/>
      <c r="AG227" s="10"/>
      <c r="AH227" s="10"/>
      <c r="AI227" s="10"/>
    </row>
    <row r="228" spans="1:35" ht="15.95" customHeight="1" x14ac:dyDescent="0.2">
      <c r="A228" s="190"/>
      <c r="B228" s="190"/>
      <c r="C228" s="190"/>
      <c r="D228" s="190"/>
      <c r="E228" s="190"/>
      <c r="F228" s="189"/>
      <c r="G228" s="62" t="s">
        <v>715</v>
      </c>
      <c r="H228" s="62">
        <v>4.9500000000000002E-2</v>
      </c>
      <c r="I228" s="191"/>
      <c r="J228" s="63"/>
      <c r="K228" s="4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4"/>
      <c r="AF228" s="10"/>
      <c r="AG228" s="10"/>
      <c r="AH228" s="10"/>
      <c r="AI228" s="10"/>
    </row>
    <row r="229" spans="1:35" ht="15.95" customHeight="1" x14ac:dyDescent="0.2">
      <c r="A229" s="179"/>
      <c r="B229" s="179"/>
      <c r="C229" s="179"/>
      <c r="D229" s="179"/>
      <c r="E229" s="179"/>
      <c r="F229" s="177"/>
      <c r="G229" s="62" t="s">
        <v>31</v>
      </c>
      <c r="H229" s="62">
        <v>2.98E-2</v>
      </c>
      <c r="I229" s="181"/>
      <c r="J229" s="63"/>
      <c r="K229" s="4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4"/>
      <c r="AF229" s="10"/>
      <c r="AG229" s="10"/>
      <c r="AH229" s="10"/>
      <c r="AI229" s="10"/>
    </row>
    <row r="230" spans="1:35" ht="15.95" customHeight="1" x14ac:dyDescent="0.2">
      <c r="A230" s="46" t="s">
        <v>122</v>
      </c>
      <c r="B230" s="46" t="s">
        <v>726</v>
      </c>
      <c r="C230" s="46" t="s">
        <v>727</v>
      </c>
      <c r="D230" s="46" t="s">
        <v>836</v>
      </c>
      <c r="E230" s="46" t="s">
        <v>878</v>
      </c>
      <c r="F230" s="47">
        <v>0.08</v>
      </c>
      <c r="G230" s="46" t="s">
        <v>30</v>
      </c>
      <c r="H230" s="48">
        <v>0.08</v>
      </c>
      <c r="I230" s="46" t="s">
        <v>839</v>
      </c>
      <c r="J230" s="60"/>
      <c r="K230" s="39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4"/>
      <c r="AF230" s="10"/>
      <c r="AG230" s="10"/>
      <c r="AH230" s="10"/>
      <c r="AI230" s="10"/>
    </row>
    <row r="231" spans="1:35" ht="15.95" customHeight="1" x14ac:dyDescent="0.2">
      <c r="A231" s="46" t="s">
        <v>123</v>
      </c>
      <c r="B231" s="46" t="s">
        <v>726</v>
      </c>
      <c r="C231" s="46" t="s">
        <v>727</v>
      </c>
      <c r="D231" s="46" t="s">
        <v>836</v>
      </c>
      <c r="E231" s="46" t="s">
        <v>879</v>
      </c>
      <c r="F231" s="47">
        <v>0.03</v>
      </c>
      <c r="G231" s="46" t="s">
        <v>729</v>
      </c>
      <c r="H231" s="48">
        <v>0.03</v>
      </c>
      <c r="I231" s="46" t="s">
        <v>839</v>
      </c>
      <c r="J231" s="60"/>
      <c r="K231" s="39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4"/>
      <c r="AF231" s="10"/>
      <c r="AG231" s="10"/>
      <c r="AH231" s="10"/>
      <c r="AI231" s="10"/>
    </row>
    <row r="232" spans="1:35" ht="15.95" customHeight="1" x14ac:dyDescent="0.2">
      <c r="A232" s="46" t="s">
        <v>124</v>
      </c>
      <c r="B232" s="46" t="s">
        <v>726</v>
      </c>
      <c r="C232" s="46" t="s">
        <v>727</v>
      </c>
      <c r="D232" s="46" t="s">
        <v>836</v>
      </c>
      <c r="E232" s="46" t="s">
        <v>880</v>
      </c>
      <c r="F232" s="47">
        <v>0.14180000000000001</v>
      </c>
      <c r="G232" s="46" t="s">
        <v>715</v>
      </c>
      <c r="H232" s="48">
        <v>0.14180000000000001</v>
      </c>
      <c r="I232" s="46" t="s">
        <v>839</v>
      </c>
      <c r="J232" s="60"/>
      <c r="K232" s="39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4"/>
      <c r="AF232" s="10"/>
      <c r="AG232" s="10"/>
      <c r="AH232" s="10"/>
      <c r="AI232" s="10"/>
    </row>
    <row r="233" spans="1:35" ht="15.95" customHeight="1" x14ac:dyDescent="0.2">
      <c r="A233" s="46" t="s">
        <v>125</v>
      </c>
      <c r="B233" s="46" t="s">
        <v>726</v>
      </c>
      <c r="C233" s="46" t="s">
        <v>727</v>
      </c>
      <c r="D233" s="46" t="s">
        <v>836</v>
      </c>
      <c r="E233" s="46" t="s">
        <v>881</v>
      </c>
      <c r="F233" s="47">
        <v>0.53480000000000005</v>
      </c>
      <c r="G233" s="46" t="s">
        <v>29</v>
      </c>
      <c r="H233" s="48">
        <v>0.53480000000000005</v>
      </c>
      <c r="I233" s="46" t="s">
        <v>882</v>
      </c>
      <c r="J233" s="60"/>
      <c r="K233" s="39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4"/>
      <c r="AF233" s="10"/>
      <c r="AG233" s="10"/>
      <c r="AH233" s="10"/>
      <c r="AI233" s="10"/>
    </row>
    <row r="234" spans="1:35" ht="15.95" customHeight="1" x14ac:dyDescent="0.2">
      <c r="A234" s="46" t="s">
        <v>126</v>
      </c>
      <c r="B234" s="46" t="s">
        <v>726</v>
      </c>
      <c r="C234" s="46" t="s">
        <v>727</v>
      </c>
      <c r="D234" s="46" t="s">
        <v>836</v>
      </c>
      <c r="E234" s="50">
        <v>565</v>
      </c>
      <c r="F234" s="47">
        <v>0.56569999999999998</v>
      </c>
      <c r="G234" s="46" t="s">
        <v>48</v>
      </c>
      <c r="H234" s="48">
        <v>0.56569999999999998</v>
      </c>
      <c r="I234" s="46" t="s">
        <v>837</v>
      </c>
      <c r="J234" s="60"/>
      <c r="K234" s="39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4"/>
      <c r="AF234" s="10"/>
      <c r="AG234" s="10"/>
      <c r="AH234" s="10"/>
      <c r="AI234" s="10"/>
    </row>
    <row r="235" spans="1:35" ht="15.95" customHeight="1" x14ac:dyDescent="0.2">
      <c r="A235" s="46" t="s">
        <v>127</v>
      </c>
      <c r="B235" s="46" t="s">
        <v>726</v>
      </c>
      <c r="C235" s="46" t="s">
        <v>727</v>
      </c>
      <c r="D235" s="46" t="s">
        <v>836</v>
      </c>
      <c r="E235" s="50">
        <v>572</v>
      </c>
      <c r="F235" s="47">
        <v>0.71919999999999995</v>
      </c>
      <c r="G235" s="46" t="s">
        <v>48</v>
      </c>
      <c r="H235" s="48">
        <v>0.71919999999999995</v>
      </c>
      <c r="I235" s="46" t="s">
        <v>837</v>
      </c>
      <c r="J235" s="6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4"/>
      <c r="AF235" s="10"/>
      <c r="AG235" s="10"/>
      <c r="AH235" s="10"/>
      <c r="AI235" s="10"/>
    </row>
    <row r="236" spans="1:35" ht="15.95" customHeight="1" x14ac:dyDescent="0.2">
      <c r="A236" s="178" t="s">
        <v>128</v>
      </c>
      <c r="B236" s="178" t="s">
        <v>726</v>
      </c>
      <c r="C236" s="178" t="s">
        <v>727</v>
      </c>
      <c r="D236" s="178" t="s">
        <v>836</v>
      </c>
      <c r="E236" s="184">
        <v>59</v>
      </c>
      <c r="F236" s="176">
        <v>1.1499999999999999</v>
      </c>
      <c r="G236" s="46" t="s">
        <v>717</v>
      </c>
      <c r="H236" s="62">
        <v>0.1628</v>
      </c>
      <c r="I236" s="180" t="s">
        <v>883</v>
      </c>
      <c r="J236" s="186"/>
      <c r="K236" s="4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4"/>
      <c r="AF236" s="10"/>
      <c r="AG236" s="10"/>
      <c r="AH236" s="10"/>
      <c r="AI236" s="10"/>
    </row>
    <row r="237" spans="1:35" ht="15.95" customHeight="1" x14ac:dyDescent="0.2">
      <c r="A237" s="190"/>
      <c r="B237" s="190"/>
      <c r="C237" s="190"/>
      <c r="D237" s="190"/>
      <c r="E237" s="196"/>
      <c r="F237" s="189"/>
      <c r="G237" s="46" t="s">
        <v>2373</v>
      </c>
      <c r="H237" s="62">
        <v>0.2384</v>
      </c>
      <c r="I237" s="191"/>
      <c r="J237" s="187"/>
      <c r="K237" s="4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4"/>
      <c r="AF237" s="10"/>
      <c r="AG237" s="10"/>
      <c r="AH237" s="10"/>
      <c r="AI237" s="10"/>
    </row>
    <row r="238" spans="1:35" ht="15.95" customHeight="1" x14ac:dyDescent="0.2">
      <c r="A238" s="190"/>
      <c r="B238" s="190"/>
      <c r="C238" s="190"/>
      <c r="D238" s="190"/>
      <c r="E238" s="196"/>
      <c r="F238" s="189"/>
      <c r="G238" s="46" t="s">
        <v>2374</v>
      </c>
      <c r="H238" s="62">
        <v>9.8699999999999996E-2</v>
      </c>
      <c r="I238" s="191"/>
      <c r="J238" s="187"/>
      <c r="K238" s="4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4"/>
      <c r="AF238" s="10"/>
      <c r="AG238" s="10"/>
      <c r="AH238" s="10"/>
      <c r="AI238" s="10"/>
    </row>
    <row r="239" spans="1:35" ht="15.95" customHeight="1" x14ac:dyDescent="0.2">
      <c r="A239" s="190"/>
      <c r="B239" s="190"/>
      <c r="C239" s="190"/>
      <c r="D239" s="190"/>
      <c r="E239" s="196"/>
      <c r="F239" s="189"/>
      <c r="G239" s="46" t="s">
        <v>967</v>
      </c>
      <c r="H239" s="62">
        <v>0.51529999999999998</v>
      </c>
      <c r="I239" s="191"/>
      <c r="J239" s="187"/>
      <c r="K239" s="4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4"/>
      <c r="AF239" s="10"/>
      <c r="AG239" s="10"/>
      <c r="AH239" s="10"/>
      <c r="AI239" s="10"/>
    </row>
    <row r="240" spans="1:35" ht="15.95" customHeight="1" x14ac:dyDescent="0.2">
      <c r="A240" s="179"/>
      <c r="B240" s="179"/>
      <c r="C240" s="179"/>
      <c r="D240" s="179"/>
      <c r="E240" s="185"/>
      <c r="F240" s="177"/>
      <c r="G240" s="46" t="s">
        <v>2202</v>
      </c>
      <c r="H240" s="62">
        <v>0.1348</v>
      </c>
      <c r="I240" s="181"/>
      <c r="J240" s="188"/>
      <c r="K240" s="4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4"/>
      <c r="AF240" s="10"/>
      <c r="AG240" s="10"/>
      <c r="AH240" s="10"/>
      <c r="AI240" s="10"/>
    </row>
    <row r="241" spans="1:35" ht="15.95" customHeight="1" x14ac:dyDescent="0.2">
      <c r="A241" s="46" t="s">
        <v>129</v>
      </c>
      <c r="B241" s="46" t="s">
        <v>726</v>
      </c>
      <c r="C241" s="46" t="s">
        <v>727</v>
      </c>
      <c r="D241" s="46" t="s">
        <v>836</v>
      </c>
      <c r="E241" s="50">
        <v>590</v>
      </c>
      <c r="F241" s="47">
        <v>0.35110000000000002</v>
      </c>
      <c r="G241" s="46" t="s">
        <v>729</v>
      </c>
      <c r="H241" s="48">
        <v>0.35110000000000002</v>
      </c>
      <c r="I241" s="46" t="s">
        <v>837</v>
      </c>
      <c r="J241" s="6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4"/>
      <c r="AF241" s="10"/>
      <c r="AG241" s="10"/>
      <c r="AH241" s="10"/>
      <c r="AI241" s="10"/>
    </row>
    <row r="242" spans="1:35" ht="15.95" customHeight="1" x14ac:dyDescent="0.2">
      <c r="A242" s="46" t="s">
        <v>130</v>
      </c>
      <c r="B242" s="46" t="s">
        <v>726</v>
      </c>
      <c r="C242" s="46" t="s">
        <v>727</v>
      </c>
      <c r="D242" s="46" t="s">
        <v>836</v>
      </c>
      <c r="E242" s="50">
        <v>592</v>
      </c>
      <c r="F242" s="47">
        <v>0.44919999999999999</v>
      </c>
      <c r="G242" s="46" t="s">
        <v>48</v>
      </c>
      <c r="H242" s="48">
        <v>0.44919999999999999</v>
      </c>
      <c r="I242" s="46" t="s">
        <v>837</v>
      </c>
      <c r="J242" s="60"/>
      <c r="K242" s="39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4"/>
      <c r="AF242" s="10"/>
      <c r="AG242" s="10"/>
      <c r="AH242" s="10"/>
      <c r="AI242" s="10"/>
    </row>
    <row r="243" spans="1:35" ht="15.95" customHeight="1" x14ac:dyDescent="0.2">
      <c r="A243" s="46" t="s">
        <v>131</v>
      </c>
      <c r="B243" s="46" t="s">
        <v>726</v>
      </c>
      <c r="C243" s="46" t="s">
        <v>727</v>
      </c>
      <c r="D243" s="46" t="s">
        <v>836</v>
      </c>
      <c r="E243" s="50">
        <v>593</v>
      </c>
      <c r="F243" s="47">
        <v>0.37</v>
      </c>
      <c r="G243" s="46" t="s">
        <v>40</v>
      </c>
      <c r="H243" s="48">
        <v>0.37</v>
      </c>
      <c r="I243" s="46" t="s">
        <v>837</v>
      </c>
      <c r="J243" s="60"/>
      <c r="K243" s="39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4"/>
      <c r="AF243" s="10"/>
      <c r="AG243" s="10"/>
      <c r="AH243" s="10"/>
      <c r="AI243" s="10"/>
    </row>
    <row r="244" spans="1:35" ht="15.95" customHeight="1" x14ac:dyDescent="0.2">
      <c r="A244" s="178" t="s">
        <v>132</v>
      </c>
      <c r="B244" s="178" t="s">
        <v>726</v>
      </c>
      <c r="C244" s="178" t="s">
        <v>727</v>
      </c>
      <c r="D244" s="178" t="s">
        <v>836</v>
      </c>
      <c r="E244" s="184">
        <v>62</v>
      </c>
      <c r="F244" s="176">
        <v>0.46300000000000002</v>
      </c>
      <c r="G244" s="46" t="s">
        <v>2202</v>
      </c>
      <c r="H244" s="62">
        <v>1.2999999999999999E-3</v>
      </c>
      <c r="I244" s="180" t="s">
        <v>837</v>
      </c>
      <c r="J244" s="174"/>
      <c r="K244" s="39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4"/>
      <c r="AF244" s="10"/>
      <c r="AG244" s="10"/>
      <c r="AH244" s="10"/>
      <c r="AI244" s="10"/>
    </row>
    <row r="245" spans="1:35" ht="15.95" customHeight="1" x14ac:dyDescent="0.2">
      <c r="A245" s="179"/>
      <c r="B245" s="179"/>
      <c r="C245" s="179"/>
      <c r="D245" s="179"/>
      <c r="E245" s="185"/>
      <c r="F245" s="177"/>
      <c r="G245" s="62" t="s">
        <v>729</v>
      </c>
      <c r="H245" s="62">
        <v>0.4617</v>
      </c>
      <c r="I245" s="181"/>
      <c r="J245" s="175"/>
      <c r="K245" s="39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4"/>
      <c r="AF245" s="10"/>
      <c r="AG245" s="10"/>
      <c r="AH245" s="10"/>
      <c r="AI245" s="10"/>
    </row>
    <row r="246" spans="1:35" ht="15.95" customHeight="1" x14ac:dyDescent="0.2">
      <c r="A246" s="46" t="s">
        <v>133</v>
      </c>
      <c r="B246" s="46" t="s">
        <v>726</v>
      </c>
      <c r="C246" s="46" t="s">
        <v>727</v>
      </c>
      <c r="D246" s="46" t="s">
        <v>836</v>
      </c>
      <c r="E246" s="46" t="s">
        <v>889</v>
      </c>
      <c r="F246" s="47">
        <v>0.76900000000000002</v>
      </c>
      <c r="G246" s="46" t="s">
        <v>33</v>
      </c>
      <c r="H246" s="48">
        <v>0.76900000000000002</v>
      </c>
      <c r="I246" s="46" t="s">
        <v>839</v>
      </c>
      <c r="J246" s="49" t="s">
        <v>887</v>
      </c>
      <c r="K246" s="39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4"/>
      <c r="AF246" s="10"/>
      <c r="AG246" s="10"/>
      <c r="AH246" s="10"/>
      <c r="AI246" s="10"/>
    </row>
    <row r="247" spans="1:35" ht="15.95" customHeight="1" x14ac:dyDescent="0.2">
      <c r="A247" s="178" t="s">
        <v>134</v>
      </c>
      <c r="B247" s="178" t="s">
        <v>726</v>
      </c>
      <c r="C247" s="178" t="s">
        <v>727</v>
      </c>
      <c r="D247" s="178" t="s">
        <v>836</v>
      </c>
      <c r="E247" s="178" t="s">
        <v>890</v>
      </c>
      <c r="F247" s="176">
        <v>2.6341000000000001</v>
      </c>
      <c r="G247" s="46" t="s">
        <v>2376</v>
      </c>
      <c r="H247" s="46">
        <v>6.7199999999999996E-2</v>
      </c>
      <c r="I247" s="180" t="s">
        <v>839</v>
      </c>
      <c r="J247" s="186"/>
      <c r="K247" s="4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4"/>
      <c r="AF247" s="10"/>
      <c r="AG247" s="10"/>
      <c r="AH247" s="10"/>
      <c r="AI247" s="10"/>
    </row>
    <row r="248" spans="1:35" ht="15.95" customHeight="1" x14ac:dyDescent="0.2">
      <c r="A248" s="190"/>
      <c r="B248" s="190"/>
      <c r="C248" s="190"/>
      <c r="D248" s="190"/>
      <c r="E248" s="190"/>
      <c r="F248" s="189"/>
      <c r="G248" s="62" t="s">
        <v>1011</v>
      </c>
      <c r="H248" s="62">
        <v>0.57550000000000001</v>
      </c>
      <c r="I248" s="191"/>
      <c r="J248" s="187"/>
      <c r="K248" s="4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4"/>
      <c r="AF248" s="10"/>
      <c r="AG248" s="10"/>
      <c r="AH248" s="10"/>
      <c r="AI248" s="10"/>
    </row>
    <row r="249" spans="1:35" ht="15.95" customHeight="1" x14ac:dyDescent="0.2">
      <c r="A249" s="190"/>
      <c r="B249" s="190"/>
      <c r="C249" s="190"/>
      <c r="D249" s="190"/>
      <c r="E249" s="190"/>
      <c r="F249" s="189"/>
      <c r="G249" s="62" t="s">
        <v>37</v>
      </c>
      <c r="H249" s="62">
        <v>1.1241000000000001</v>
      </c>
      <c r="I249" s="191"/>
      <c r="J249" s="187"/>
      <c r="K249" s="4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4"/>
      <c r="AF249" s="10"/>
      <c r="AG249" s="10"/>
      <c r="AH249" s="10"/>
      <c r="AI249" s="10"/>
    </row>
    <row r="250" spans="1:35" ht="15.95" customHeight="1" x14ac:dyDescent="0.2">
      <c r="A250" s="190"/>
      <c r="B250" s="190"/>
      <c r="C250" s="190"/>
      <c r="D250" s="190"/>
      <c r="E250" s="190"/>
      <c r="F250" s="189"/>
      <c r="G250" s="62" t="s">
        <v>2375</v>
      </c>
      <c r="H250" s="113">
        <v>0.31900000000000001</v>
      </c>
      <c r="I250" s="191"/>
      <c r="J250" s="187"/>
      <c r="K250" s="4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4"/>
      <c r="AF250" s="10"/>
      <c r="AG250" s="10"/>
      <c r="AH250" s="10"/>
      <c r="AI250" s="10"/>
    </row>
    <row r="251" spans="1:35" ht="15.95" customHeight="1" x14ac:dyDescent="0.2">
      <c r="A251" s="179"/>
      <c r="B251" s="179"/>
      <c r="C251" s="179"/>
      <c r="D251" s="179"/>
      <c r="E251" s="179"/>
      <c r="F251" s="177"/>
      <c r="G251" s="62" t="s">
        <v>33</v>
      </c>
      <c r="H251" s="62">
        <v>0.54830000000000001</v>
      </c>
      <c r="I251" s="181"/>
      <c r="J251" s="188"/>
      <c r="K251" s="4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4"/>
      <c r="AF251" s="10"/>
      <c r="AG251" s="10"/>
      <c r="AH251" s="10"/>
      <c r="AI251" s="10"/>
    </row>
    <row r="252" spans="1:35" ht="15.95" customHeight="1" x14ac:dyDescent="0.2">
      <c r="A252" s="178" t="s">
        <v>135</v>
      </c>
      <c r="B252" s="178" t="s">
        <v>726</v>
      </c>
      <c r="C252" s="178" t="s">
        <v>727</v>
      </c>
      <c r="D252" s="178" t="s">
        <v>836</v>
      </c>
      <c r="E252" s="184">
        <v>77</v>
      </c>
      <c r="F252" s="176">
        <v>0.36</v>
      </c>
      <c r="G252" s="46" t="s">
        <v>2374</v>
      </c>
      <c r="H252" s="62">
        <v>0.2387</v>
      </c>
      <c r="I252" s="180" t="s">
        <v>839</v>
      </c>
      <c r="J252" s="182" t="s">
        <v>891</v>
      </c>
      <c r="K252" s="4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4"/>
      <c r="AF252" s="10"/>
      <c r="AG252" s="10"/>
      <c r="AH252" s="10"/>
      <c r="AI252" s="10"/>
    </row>
    <row r="253" spans="1:35" ht="15.95" customHeight="1" x14ac:dyDescent="0.2">
      <c r="A253" s="179"/>
      <c r="B253" s="179"/>
      <c r="C253" s="179"/>
      <c r="D253" s="179"/>
      <c r="E253" s="185"/>
      <c r="F253" s="177"/>
      <c r="G253" s="62" t="s">
        <v>30</v>
      </c>
      <c r="H253" s="62">
        <v>0.12130000000000001</v>
      </c>
      <c r="I253" s="181"/>
      <c r="J253" s="183"/>
      <c r="K253" s="4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4"/>
      <c r="AF253" s="10"/>
      <c r="AG253" s="10"/>
      <c r="AH253" s="10"/>
      <c r="AI253" s="10"/>
    </row>
    <row r="254" spans="1:35" ht="15.95" customHeight="1" x14ac:dyDescent="0.2">
      <c r="A254" s="46">
        <v>83</v>
      </c>
      <c r="B254" s="46" t="s">
        <v>726</v>
      </c>
      <c r="C254" s="46" t="s">
        <v>727</v>
      </c>
      <c r="D254" s="46" t="s">
        <v>836</v>
      </c>
      <c r="E254" s="50">
        <v>96</v>
      </c>
      <c r="F254" s="47">
        <v>0.4</v>
      </c>
      <c r="G254" s="46" t="s">
        <v>48</v>
      </c>
      <c r="H254" s="48">
        <v>0.4</v>
      </c>
      <c r="I254" s="46" t="s">
        <v>837</v>
      </c>
      <c r="J254" s="60"/>
      <c r="K254" s="39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4"/>
      <c r="AF254" s="10"/>
      <c r="AG254" s="10"/>
      <c r="AH254" s="10"/>
      <c r="AI254" s="10"/>
    </row>
    <row r="255" spans="1:35" ht="15.95" customHeight="1" x14ac:dyDescent="0.2">
      <c r="A255" s="171" t="s">
        <v>2297</v>
      </c>
      <c r="B255" s="172"/>
      <c r="C255" s="172"/>
      <c r="D255" s="172"/>
      <c r="E255" s="172"/>
      <c r="F255" s="80">
        <f>SUM(F155:F254)</f>
        <v>35.675099999999993</v>
      </c>
      <c r="G255" s="71"/>
      <c r="H255" s="73">
        <f>SUM(H155:H254)</f>
        <v>35.675099999999993</v>
      </c>
      <c r="I255" s="71"/>
      <c r="J255" s="78"/>
      <c r="K255" s="39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4"/>
      <c r="AF255" s="10"/>
      <c r="AG255" s="10"/>
      <c r="AH255" s="10"/>
      <c r="AI255" s="10"/>
    </row>
    <row r="256" spans="1:35" ht="15.95" customHeight="1" x14ac:dyDescent="0.2">
      <c r="A256" s="46" t="s">
        <v>54</v>
      </c>
      <c r="B256" s="46" t="s">
        <v>726</v>
      </c>
      <c r="C256" s="46" t="s">
        <v>727</v>
      </c>
      <c r="D256" s="46" t="s">
        <v>896</v>
      </c>
      <c r="E256" s="46" t="s">
        <v>900</v>
      </c>
      <c r="F256" s="47">
        <v>8.9099999999999999E-2</v>
      </c>
      <c r="G256" s="46" t="s">
        <v>33</v>
      </c>
      <c r="H256" s="48">
        <v>8.9099999999999999E-2</v>
      </c>
      <c r="I256" s="46" t="s">
        <v>901</v>
      </c>
      <c r="J256" s="49" t="s">
        <v>899</v>
      </c>
      <c r="K256" s="39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4"/>
      <c r="AF256" s="10"/>
      <c r="AG256" s="10"/>
      <c r="AH256" s="10"/>
      <c r="AI256" s="10"/>
    </row>
    <row r="257" spans="1:35" ht="15.95" customHeight="1" x14ac:dyDescent="0.2">
      <c r="A257" s="46" t="s">
        <v>55</v>
      </c>
      <c r="B257" s="46" t="s">
        <v>726</v>
      </c>
      <c r="C257" s="46" t="s">
        <v>727</v>
      </c>
      <c r="D257" s="46" t="s">
        <v>896</v>
      </c>
      <c r="E257" s="50">
        <v>16</v>
      </c>
      <c r="F257" s="47">
        <v>1.0104</v>
      </c>
      <c r="G257" s="46" t="s">
        <v>729</v>
      </c>
      <c r="H257" s="48">
        <v>1.0104</v>
      </c>
      <c r="I257" s="46" t="s">
        <v>902</v>
      </c>
      <c r="J257" s="60"/>
      <c r="K257" s="39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4"/>
      <c r="AF257" s="10"/>
      <c r="AG257" s="10"/>
      <c r="AH257" s="10"/>
      <c r="AI257" s="10"/>
    </row>
    <row r="258" spans="1:35" ht="15.95" customHeight="1" x14ac:dyDescent="0.2">
      <c r="A258" s="46" t="s">
        <v>56</v>
      </c>
      <c r="B258" s="46" t="s">
        <v>726</v>
      </c>
      <c r="C258" s="46" t="s">
        <v>727</v>
      </c>
      <c r="D258" s="46" t="s">
        <v>896</v>
      </c>
      <c r="E258" s="46" t="s">
        <v>903</v>
      </c>
      <c r="F258" s="47">
        <v>3.7699999999999997E-2</v>
      </c>
      <c r="G258" s="46" t="s">
        <v>729</v>
      </c>
      <c r="H258" s="48">
        <v>3.7699999999999997E-2</v>
      </c>
      <c r="I258" s="46" t="s">
        <v>904</v>
      </c>
      <c r="J258" s="6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4"/>
      <c r="AF258" s="10"/>
      <c r="AG258" s="10"/>
      <c r="AH258" s="10"/>
      <c r="AI258" s="10"/>
    </row>
    <row r="259" spans="1:35" ht="15.95" customHeight="1" x14ac:dyDescent="0.2">
      <c r="A259" s="46" t="s">
        <v>57</v>
      </c>
      <c r="B259" s="43" t="s">
        <v>726</v>
      </c>
      <c r="C259" s="43" t="s">
        <v>727</v>
      </c>
      <c r="D259" s="43" t="s">
        <v>896</v>
      </c>
      <c r="E259" s="43" t="s">
        <v>905</v>
      </c>
      <c r="F259" s="44">
        <v>3.7699999999999997E-2</v>
      </c>
      <c r="G259" s="43" t="s">
        <v>729</v>
      </c>
      <c r="H259" s="45">
        <v>3.7699999999999997E-2</v>
      </c>
      <c r="I259" s="46" t="s">
        <v>904</v>
      </c>
      <c r="J259" s="61"/>
      <c r="K259" s="38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4"/>
      <c r="AF259" s="10"/>
      <c r="AG259" s="10"/>
      <c r="AH259" s="10"/>
      <c r="AI259" s="10"/>
    </row>
    <row r="260" spans="1:35" ht="15.95" customHeight="1" x14ac:dyDescent="0.2">
      <c r="A260" s="46" t="s">
        <v>58</v>
      </c>
      <c r="B260" s="46" t="s">
        <v>726</v>
      </c>
      <c r="C260" s="46" t="s">
        <v>727</v>
      </c>
      <c r="D260" s="46" t="s">
        <v>896</v>
      </c>
      <c r="E260" s="50">
        <v>3</v>
      </c>
      <c r="F260" s="47">
        <v>0.03</v>
      </c>
      <c r="G260" s="46" t="s">
        <v>729</v>
      </c>
      <c r="H260" s="48">
        <v>0.03</v>
      </c>
      <c r="I260" s="46" t="s">
        <v>902</v>
      </c>
      <c r="J260" s="60"/>
      <c r="K260" s="39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4"/>
      <c r="AF260" s="10"/>
      <c r="AG260" s="10"/>
      <c r="AH260" s="10"/>
      <c r="AI260" s="10"/>
    </row>
    <row r="261" spans="1:35" ht="15.95" customHeight="1" x14ac:dyDescent="0.2">
      <c r="A261" s="46" t="s">
        <v>59</v>
      </c>
      <c r="B261" s="46" t="s">
        <v>726</v>
      </c>
      <c r="C261" s="46" t="s">
        <v>727</v>
      </c>
      <c r="D261" s="46" t="s">
        <v>896</v>
      </c>
      <c r="E261" s="46" t="s">
        <v>906</v>
      </c>
      <c r="F261" s="47">
        <v>3.3E-3</v>
      </c>
      <c r="G261" s="46" t="s">
        <v>729</v>
      </c>
      <c r="H261" s="48">
        <v>3.3E-3</v>
      </c>
      <c r="I261" s="46" t="s">
        <v>902</v>
      </c>
      <c r="J261" s="60"/>
      <c r="K261" s="39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4"/>
      <c r="AF261" s="10"/>
      <c r="AG261" s="10"/>
      <c r="AH261" s="10"/>
      <c r="AI261" s="10"/>
    </row>
    <row r="262" spans="1:35" ht="15.95" customHeight="1" x14ac:dyDescent="0.2">
      <c r="A262" s="46" t="s">
        <v>60</v>
      </c>
      <c r="B262" s="46" t="s">
        <v>726</v>
      </c>
      <c r="C262" s="46" t="s">
        <v>727</v>
      </c>
      <c r="D262" s="46" t="s">
        <v>896</v>
      </c>
      <c r="E262" s="46" t="s">
        <v>907</v>
      </c>
      <c r="F262" s="47">
        <v>6.6699999999999995E-2</v>
      </c>
      <c r="G262" s="46" t="s">
        <v>729</v>
      </c>
      <c r="H262" s="48">
        <v>6.6699999999999995E-2</v>
      </c>
      <c r="I262" s="46" t="s">
        <v>902</v>
      </c>
      <c r="J262" s="60"/>
      <c r="K262" s="39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4"/>
      <c r="AF262" s="10"/>
      <c r="AG262" s="10"/>
      <c r="AH262" s="10"/>
      <c r="AI262" s="10"/>
    </row>
    <row r="263" spans="1:35" ht="15.95" customHeight="1" x14ac:dyDescent="0.2">
      <c r="A263" s="46" t="s">
        <v>61</v>
      </c>
      <c r="B263" s="46" t="s">
        <v>726</v>
      </c>
      <c r="C263" s="46" t="s">
        <v>727</v>
      </c>
      <c r="D263" s="46" t="s">
        <v>896</v>
      </c>
      <c r="E263" s="46" t="s">
        <v>908</v>
      </c>
      <c r="F263" s="47">
        <v>0.17</v>
      </c>
      <c r="G263" s="46" t="s">
        <v>729</v>
      </c>
      <c r="H263" s="48">
        <v>0.17</v>
      </c>
      <c r="I263" s="46" t="s">
        <v>902</v>
      </c>
      <c r="J263" s="60"/>
      <c r="K263" s="39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4"/>
      <c r="AF263" s="10"/>
      <c r="AG263" s="10"/>
      <c r="AH263" s="10"/>
      <c r="AI263" s="10"/>
    </row>
    <row r="264" spans="1:35" ht="15.95" customHeight="1" x14ac:dyDescent="0.2">
      <c r="A264" s="46" t="s">
        <v>62</v>
      </c>
      <c r="B264" s="46" t="s">
        <v>726</v>
      </c>
      <c r="C264" s="46" t="s">
        <v>727</v>
      </c>
      <c r="D264" s="46" t="s">
        <v>896</v>
      </c>
      <c r="E264" s="46" t="s">
        <v>909</v>
      </c>
      <c r="F264" s="47">
        <v>4.5999999999999999E-2</v>
      </c>
      <c r="G264" s="46" t="s">
        <v>729</v>
      </c>
      <c r="H264" s="48">
        <v>4.5999999999999999E-2</v>
      </c>
      <c r="I264" s="46" t="s">
        <v>910</v>
      </c>
      <c r="J264" s="60"/>
      <c r="K264" s="39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4"/>
      <c r="AF264" s="10"/>
      <c r="AG264" s="10"/>
      <c r="AH264" s="10"/>
      <c r="AI264" s="10"/>
    </row>
    <row r="265" spans="1:35" ht="15.95" customHeight="1" x14ac:dyDescent="0.2">
      <c r="A265" s="46" t="s">
        <v>63</v>
      </c>
      <c r="B265" s="46" t="s">
        <v>726</v>
      </c>
      <c r="C265" s="46" t="s">
        <v>727</v>
      </c>
      <c r="D265" s="46" t="s">
        <v>896</v>
      </c>
      <c r="E265" s="50">
        <v>33</v>
      </c>
      <c r="F265" s="47">
        <v>0.14000000000000001</v>
      </c>
      <c r="G265" s="46" t="s">
        <v>729</v>
      </c>
      <c r="H265" s="48">
        <v>0.14000000000000001</v>
      </c>
      <c r="I265" s="46" t="s">
        <v>902</v>
      </c>
      <c r="J265" s="60"/>
      <c r="K265" s="3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4"/>
      <c r="AF265" s="10"/>
      <c r="AG265" s="10"/>
      <c r="AH265" s="10"/>
      <c r="AI265" s="10"/>
    </row>
    <row r="266" spans="1:35" ht="15.95" customHeight="1" x14ac:dyDescent="0.2">
      <c r="A266" s="46" t="s">
        <v>64</v>
      </c>
      <c r="B266" s="46" t="s">
        <v>726</v>
      </c>
      <c r="C266" s="46" t="s">
        <v>727</v>
      </c>
      <c r="D266" s="46" t="s">
        <v>896</v>
      </c>
      <c r="E266" s="46" t="s">
        <v>911</v>
      </c>
      <c r="F266" s="47">
        <v>0.1459</v>
      </c>
      <c r="G266" s="46" t="s">
        <v>729</v>
      </c>
      <c r="H266" s="48">
        <v>0.1459</v>
      </c>
      <c r="I266" s="46" t="s">
        <v>910</v>
      </c>
      <c r="J266" s="60"/>
      <c r="K266" s="39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4"/>
      <c r="AF266" s="10"/>
      <c r="AG266" s="10"/>
      <c r="AH266" s="10"/>
      <c r="AI266" s="10"/>
    </row>
    <row r="267" spans="1:35" ht="15.95" customHeight="1" x14ac:dyDescent="0.2">
      <c r="A267" s="46" t="s">
        <v>65</v>
      </c>
      <c r="B267" s="46" t="s">
        <v>726</v>
      </c>
      <c r="C267" s="46" t="s">
        <v>727</v>
      </c>
      <c r="D267" s="46" t="s">
        <v>896</v>
      </c>
      <c r="E267" s="50">
        <v>35</v>
      </c>
      <c r="F267" s="47">
        <v>1.05</v>
      </c>
      <c r="G267" s="46" t="s">
        <v>729</v>
      </c>
      <c r="H267" s="48">
        <v>1.05</v>
      </c>
      <c r="I267" s="46" t="s">
        <v>912</v>
      </c>
      <c r="J267" s="60"/>
      <c r="K267" s="39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4"/>
      <c r="AF267" s="10"/>
      <c r="AG267" s="10"/>
      <c r="AH267" s="10"/>
      <c r="AI267" s="10"/>
    </row>
    <row r="268" spans="1:35" ht="15.95" customHeight="1" x14ac:dyDescent="0.2">
      <c r="A268" s="46" t="s">
        <v>66</v>
      </c>
      <c r="B268" s="46" t="s">
        <v>726</v>
      </c>
      <c r="C268" s="46" t="s">
        <v>727</v>
      </c>
      <c r="D268" s="46" t="s">
        <v>896</v>
      </c>
      <c r="E268" s="50">
        <v>47</v>
      </c>
      <c r="F268" s="47">
        <v>0.61</v>
      </c>
      <c r="G268" s="46" t="s">
        <v>729</v>
      </c>
      <c r="H268" s="48">
        <v>0.61</v>
      </c>
      <c r="I268" s="46" t="s">
        <v>902</v>
      </c>
      <c r="J268" s="60"/>
      <c r="K268" s="39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4"/>
      <c r="AF268" s="10"/>
      <c r="AG268" s="10"/>
      <c r="AH268" s="10"/>
      <c r="AI268" s="10"/>
    </row>
    <row r="269" spans="1:35" ht="15.95" customHeight="1" x14ac:dyDescent="0.2">
      <c r="A269" s="46" t="s">
        <v>67</v>
      </c>
      <c r="B269" s="46" t="s">
        <v>726</v>
      </c>
      <c r="C269" s="46" t="s">
        <v>727</v>
      </c>
      <c r="D269" s="46" t="s">
        <v>896</v>
      </c>
      <c r="E269" s="46" t="s">
        <v>913</v>
      </c>
      <c r="F269" s="47">
        <v>0.19</v>
      </c>
      <c r="G269" s="46" t="s">
        <v>729</v>
      </c>
      <c r="H269" s="48">
        <v>0.19</v>
      </c>
      <c r="I269" s="46" t="s">
        <v>902</v>
      </c>
      <c r="J269" s="60"/>
      <c r="K269" s="39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4"/>
      <c r="AF269" s="10"/>
      <c r="AG269" s="10"/>
      <c r="AH269" s="10"/>
      <c r="AI269" s="10"/>
    </row>
    <row r="270" spans="1:35" ht="15.95" customHeight="1" x14ac:dyDescent="0.2">
      <c r="A270" s="46" t="s">
        <v>68</v>
      </c>
      <c r="B270" s="46" t="s">
        <v>726</v>
      </c>
      <c r="C270" s="46" t="s">
        <v>727</v>
      </c>
      <c r="D270" s="46" t="s">
        <v>896</v>
      </c>
      <c r="E270" s="50">
        <v>6</v>
      </c>
      <c r="F270" s="47">
        <v>7.1400000000000005E-2</v>
      </c>
      <c r="G270" s="46" t="s">
        <v>729</v>
      </c>
      <c r="H270" s="48">
        <v>7.1400000000000005E-2</v>
      </c>
      <c r="I270" s="46" t="s">
        <v>902</v>
      </c>
      <c r="J270" s="6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4"/>
      <c r="AF270" s="10"/>
      <c r="AG270" s="10"/>
      <c r="AH270" s="10"/>
      <c r="AI270" s="10"/>
    </row>
    <row r="271" spans="1:35" ht="15.95" customHeight="1" x14ac:dyDescent="0.2">
      <c r="A271" s="171" t="s">
        <v>2298</v>
      </c>
      <c r="B271" s="172"/>
      <c r="C271" s="172"/>
      <c r="D271" s="172"/>
      <c r="E271" s="173"/>
      <c r="F271" s="72">
        <f>SUM(F256:F270)</f>
        <v>3.6981999999999999</v>
      </c>
      <c r="G271" s="71"/>
      <c r="H271" s="73">
        <f>SUM(H256:H270)</f>
        <v>3.6981999999999999</v>
      </c>
      <c r="I271" s="71"/>
      <c r="J271" s="78"/>
      <c r="K271" s="39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4"/>
      <c r="AF271" s="10"/>
      <c r="AG271" s="10"/>
      <c r="AH271" s="10"/>
      <c r="AI271" s="10"/>
    </row>
    <row r="272" spans="1:35" ht="15.95" customHeight="1" x14ac:dyDescent="0.2">
      <c r="A272" s="46" t="s">
        <v>54</v>
      </c>
      <c r="B272" s="46" t="s">
        <v>726</v>
      </c>
      <c r="C272" s="46" t="s">
        <v>727</v>
      </c>
      <c r="D272" s="46" t="s">
        <v>915</v>
      </c>
      <c r="E272" s="46" t="s">
        <v>920</v>
      </c>
      <c r="F272" s="47">
        <v>0.1595</v>
      </c>
      <c r="G272" s="46" t="s">
        <v>30</v>
      </c>
      <c r="H272" s="48">
        <v>0.1595</v>
      </c>
      <c r="I272" s="46" t="s">
        <v>919</v>
      </c>
      <c r="J272" s="60"/>
      <c r="K272" s="39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4"/>
      <c r="AF272" s="10"/>
      <c r="AG272" s="10"/>
      <c r="AH272" s="10"/>
      <c r="AI272" s="10"/>
    </row>
    <row r="273" spans="1:35" ht="15.95" customHeight="1" x14ac:dyDescent="0.2">
      <c r="A273" s="46" t="s">
        <v>55</v>
      </c>
      <c r="B273" s="46" t="s">
        <v>726</v>
      </c>
      <c r="C273" s="46" t="s">
        <v>727</v>
      </c>
      <c r="D273" s="46" t="s">
        <v>915</v>
      </c>
      <c r="E273" s="50">
        <v>14</v>
      </c>
      <c r="F273" s="47">
        <v>0.09</v>
      </c>
      <c r="G273" s="46" t="s">
        <v>729</v>
      </c>
      <c r="H273" s="48">
        <v>0.09</v>
      </c>
      <c r="I273" s="46" t="s">
        <v>921</v>
      </c>
      <c r="J273" s="60"/>
      <c r="K273" s="39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4"/>
      <c r="AF273" s="10"/>
      <c r="AG273" s="10"/>
      <c r="AH273" s="10"/>
      <c r="AI273" s="10"/>
    </row>
    <row r="274" spans="1:35" ht="15.95" customHeight="1" x14ac:dyDescent="0.2">
      <c r="A274" s="46" t="s">
        <v>56</v>
      </c>
      <c r="B274" s="46" t="s">
        <v>726</v>
      </c>
      <c r="C274" s="46" t="s">
        <v>727</v>
      </c>
      <c r="D274" s="46" t="s">
        <v>915</v>
      </c>
      <c r="E274" s="46" t="s">
        <v>922</v>
      </c>
      <c r="F274" s="47">
        <v>0.15</v>
      </c>
      <c r="G274" s="46" t="s">
        <v>729</v>
      </c>
      <c r="H274" s="48">
        <v>0.15</v>
      </c>
      <c r="I274" s="46" t="s">
        <v>921</v>
      </c>
      <c r="J274" s="60"/>
      <c r="K274" s="39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4"/>
      <c r="AF274" s="10"/>
      <c r="AG274" s="10"/>
      <c r="AH274" s="10"/>
      <c r="AI274" s="10"/>
    </row>
    <row r="275" spans="1:35" ht="15.95" customHeight="1" x14ac:dyDescent="0.2">
      <c r="A275" s="46" t="s">
        <v>57</v>
      </c>
      <c r="B275" s="46" t="s">
        <v>726</v>
      </c>
      <c r="C275" s="46" t="s">
        <v>727</v>
      </c>
      <c r="D275" s="46" t="s">
        <v>915</v>
      </c>
      <c r="E275" s="46" t="s">
        <v>923</v>
      </c>
      <c r="F275" s="47">
        <v>0.03</v>
      </c>
      <c r="G275" s="46" t="s">
        <v>729</v>
      </c>
      <c r="H275" s="48">
        <v>0.03</v>
      </c>
      <c r="I275" s="46" t="s">
        <v>921</v>
      </c>
      <c r="J275" s="60"/>
      <c r="K275" s="3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4"/>
      <c r="AF275" s="10"/>
      <c r="AG275" s="10"/>
      <c r="AH275" s="10"/>
      <c r="AI275" s="10"/>
    </row>
    <row r="276" spans="1:35" ht="15.95" customHeight="1" x14ac:dyDescent="0.2">
      <c r="A276" s="46" t="s">
        <v>58</v>
      </c>
      <c r="B276" s="46" t="s">
        <v>726</v>
      </c>
      <c r="C276" s="46" t="s">
        <v>727</v>
      </c>
      <c r="D276" s="46" t="s">
        <v>915</v>
      </c>
      <c r="E276" s="46" t="s">
        <v>924</v>
      </c>
      <c r="F276" s="47">
        <v>0.04</v>
      </c>
      <c r="G276" s="46" t="s">
        <v>729</v>
      </c>
      <c r="H276" s="48">
        <v>0.04</v>
      </c>
      <c r="I276" s="46" t="s">
        <v>921</v>
      </c>
      <c r="J276" s="6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4"/>
      <c r="AF276" s="10"/>
      <c r="AG276" s="10"/>
      <c r="AH276" s="10"/>
      <c r="AI276" s="10"/>
    </row>
    <row r="277" spans="1:35" ht="15.95" customHeight="1" x14ac:dyDescent="0.2">
      <c r="A277" s="46" t="s">
        <v>59</v>
      </c>
      <c r="B277" s="46" t="s">
        <v>726</v>
      </c>
      <c r="C277" s="46" t="s">
        <v>727</v>
      </c>
      <c r="D277" s="46" t="s">
        <v>915</v>
      </c>
      <c r="E277" s="50">
        <v>23</v>
      </c>
      <c r="F277" s="47">
        <v>0.26</v>
      </c>
      <c r="G277" s="46" t="s">
        <v>729</v>
      </c>
      <c r="H277" s="48">
        <v>0.26</v>
      </c>
      <c r="I277" s="46" t="s">
        <v>921</v>
      </c>
      <c r="J277" s="60"/>
      <c r="K277" s="39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4"/>
      <c r="AF277" s="10"/>
      <c r="AG277" s="10"/>
      <c r="AH277" s="10"/>
      <c r="AI277" s="10"/>
    </row>
    <row r="278" spans="1:35" ht="15.95" customHeight="1" x14ac:dyDescent="0.2">
      <c r="A278" s="46" t="s">
        <v>60</v>
      </c>
      <c r="B278" s="46" t="s">
        <v>726</v>
      </c>
      <c r="C278" s="46" t="s">
        <v>727</v>
      </c>
      <c r="D278" s="46" t="s">
        <v>915</v>
      </c>
      <c r="E278" s="46" t="s">
        <v>925</v>
      </c>
      <c r="F278" s="47">
        <v>0.1043</v>
      </c>
      <c r="G278" s="46" t="s">
        <v>729</v>
      </c>
      <c r="H278" s="48">
        <v>0.1043</v>
      </c>
      <c r="I278" s="46" t="s">
        <v>926</v>
      </c>
      <c r="J278" s="60"/>
      <c r="K278" s="39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4"/>
      <c r="AF278" s="10"/>
      <c r="AG278" s="10"/>
      <c r="AH278" s="10"/>
      <c r="AI278" s="10"/>
    </row>
    <row r="279" spans="1:35" ht="15.95" customHeight="1" x14ac:dyDescent="0.2">
      <c r="A279" s="46" t="s">
        <v>61</v>
      </c>
      <c r="B279" s="46" t="s">
        <v>726</v>
      </c>
      <c r="C279" s="46" t="s">
        <v>727</v>
      </c>
      <c r="D279" s="46" t="s">
        <v>915</v>
      </c>
      <c r="E279" s="46" t="s">
        <v>927</v>
      </c>
      <c r="F279" s="47">
        <v>3.8399999999999997E-2</v>
      </c>
      <c r="G279" s="46" t="s">
        <v>729</v>
      </c>
      <c r="H279" s="48">
        <v>3.8399999999999997E-2</v>
      </c>
      <c r="I279" s="46" t="s">
        <v>928</v>
      </c>
      <c r="J279" s="60"/>
      <c r="K279" s="39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4"/>
      <c r="AF279" s="10"/>
      <c r="AG279" s="10"/>
      <c r="AH279" s="10"/>
      <c r="AI279" s="10"/>
    </row>
    <row r="280" spans="1:35" ht="15.95" customHeight="1" x14ac:dyDescent="0.2">
      <c r="A280" s="46" t="s">
        <v>62</v>
      </c>
      <c r="B280" s="46" t="s">
        <v>726</v>
      </c>
      <c r="C280" s="46" t="s">
        <v>727</v>
      </c>
      <c r="D280" s="46" t="s">
        <v>915</v>
      </c>
      <c r="E280" s="50">
        <v>73</v>
      </c>
      <c r="F280" s="47">
        <v>0.27789999999999998</v>
      </c>
      <c r="G280" s="46" t="s">
        <v>30</v>
      </c>
      <c r="H280" s="48">
        <v>0.27789999999999998</v>
      </c>
      <c r="I280" s="46" t="s">
        <v>932</v>
      </c>
      <c r="J280" s="49" t="s">
        <v>933</v>
      </c>
      <c r="K280" s="39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4"/>
      <c r="AF280" s="10"/>
      <c r="AG280" s="10"/>
      <c r="AH280" s="10"/>
      <c r="AI280" s="10"/>
    </row>
    <row r="281" spans="1:35" ht="15.95" customHeight="1" x14ac:dyDescent="0.2">
      <c r="A281" s="46" t="s">
        <v>63</v>
      </c>
      <c r="B281" s="46" t="s">
        <v>726</v>
      </c>
      <c r="C281" s="46" t="s">
        <v>727</v>
      </c>
      <c r="D281" s="46" t="s">
        <v>915</v>
      </c>
      <c r="E281" s="46" t="s">
        <v>935</v>
      </c>
      <c r="F281" s="47">
        <v>0.28389999999999999</v>
      </c>
      <c r="G281" s="46" t="s">
        <v>729</v>
      </c>
      <c r="H281" s="48">
        <v>0.28389999999999999</v>
      </c>
      <c r="I281" s="46" t="s">
        <v>921</v>
      </c>
      <c r="J281" s="6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4"/>
      <c r="AF281" s="10"/>
      <c r="AG281" s="10"/>
      <c r="AH281" s="10"/>
      <c r="AI281" s="10"/>
    </row>
    <row r="282" spans="1:35" ht="15.95" customHeight="1" x14ac:dyDescent="0.2">
      <c r="A282" s="46" t="s">
        <v>64</v>
      </c>
      <c r="B282" s="46" t="s">
        <v>726</v>
      </c>
      <c r="C282" s="46" t="s">
        <v>727</v>
      </c>
      <c r="D282" s="46" t="s">
        <v>915</v>
      </c>
      <c r="E282" s="46" t="s">
        <v>936</v>
      </c>
      <c r="F282" s="47">
        <v>0.81</v>
      </c>
      <c r="G282" s="46" t="s">
        <v>729</v>
      </c>
      <c r="H282" s="48">
        <v>0.81</v>
      </c>
      <c r="I282" s="46" t="s">
        <v>921</v>
      </c>
      <c r="J282" s="60"/>
      <c r="K282" s="39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4"/>
      <c r="AF282" s="10"/>
      <c r="AG282" s="10"/>
      <c r="AH282" s="10"/>
      <c r="AI282" s="10"/>
    </row>
    <row r="283" spans="1:35" ht="15.95" customHeight="1" x14ac:dyDescent="0.2">
      <c r="A283" s="171" t="s">
        <v>2299</v>
      </c>
      <c r="B283" s="172"/>
      <c r="C283" s="172"/>
      <c r="D283" s="172"/>
      <c r="E283" s="173"/>
      <c r="F283" s="72">
        <f>SUM(F272:F282)</f>
        <v>2.2440000000000002</v>
      </c>
      <c r="G283" s="71"/>
      <c r="H283" s="73">
        <f>SUM(H272:H282)</f>
        <v>2.2440000000000002</v>
      </c>
      <c r="I283" s="71"/>
      <c r="J283" s="78"/>
      <c r="K283" s="39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4"/>
      <c r="AF283" s="10"/>
      <c r="AG283" s="10"/>
      <c r="AH283" s="10"/>
      <c r="AI283" s="10"/>
    </row>
    <row r="284" spans="1:35" ht="15.95" customHeight="1" x14ac:dyDescent="0.2">
      <c r="A284" s="46" t="s">
        <v>54</v>
      </c>
      <c r="B284" s="46" t="s">
        <v>726</v>
      </c>
      <c r="C284" s="46" t="s">
        <v>727</v>
      </c>
      <c r="D284" s="46" t="s">
        <v>937</v>
      </c>
      <c r="E284" s="50">
        <v>1</v>
      </c>
      <c r="F284" s="47">
        <v>0.37</v>
      </c>
      <c r="G284" s="46" t="s">
        <v>729</v>
      </c>
      <c r="H284" s="48">
        <v>0.37</v>
      </c>
      <c r="I284" s="46" t="s">
        <v>938</v>
      </c>
      <c r="J284" s="60"/>
      <c r="K284" s="39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4"/>
      <c r="AF284" s="10"/>
      <c r="AG284" s="10"/>
      <c r="AH284" s="10"/>
      <c r="AI284" s="10"/>
    </row>
    <row r="285" spans="1:35" ht="15.95" customHeight="1" x14ac:dyDescent="0.2">
      <c r="A285" s="46" t="s">
        <v>55</v>
      </c>
      <c r="B285" s="46" t="s">
        <v>726</v>
      </c>
      <c r="C285" s="46" t="s">
        <v>727</v>
      </c>
      <c r="D285" s="46" t="s">
        <v>937</v>
      </c>
      <c r="E285" s="50">
        <v>18</v>
      </c>
      <c r="F285" s="47">
        <v>0.24</v>
      </c>
      <c r="G285" s="46" t="s">
        <v>729</v>
      </c>
      <c r="H285" s="48">
        <v>0.24</v>
      </c>
      <c r="I285" s="46" t="s">
        <v>938</v>
      </c>
      <c r="J285" s="60"/>
      <c r="K285" s="39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4"/>
      <c r="AF285" s="10"/>
      <c r="AG285" s="10"/>
      <c r="AH285" s="10"/>
      <c r="AI285" s="10"/>
    </row>
    <row r="286" spans="1:35" ht="15.95" customHeight="1" x14ac:dyDescent="0.2">
      <c r="A286" s="46" t="s">
        <v>56</v>
      </c>
      <c r="B286" s="46" t="s">
        <v>726</v>
      </c>
      <c r="C286" s="46" t="s">
        <v>727</v>
      </c>
      <c r="D286" s="46" t="s">
        <v>937</v>
      </c>
      <c r="E286" s="50">
        <v>21</v>
      </c>
      <c r="F286" s="47">
        <v>0.75</v>
      </c>
      <c r="G286" s="46" t="s">
        <v>729</v>
      </c>
      <c r="H286" s="48">
        <v>0.75</v>
      </c>
      <c r="I286" s="46" t="s">
        <v>938</v>
      </c>
      <c r="J286" s="60"/>
      <c r="K286" s="39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4"/>
      <c r="AF286" s="10"/>
      <c r="AG286" s="10"/>
      <c r="AH286" s="10"/>
      <c r="AI286" s="10"/>
    </row>
    <row r="287" spans="1:35" ht="15.95" customHeight="1" x14ac:dyDescent="0.2">
      <c r="A287" s="46" t="s">
        <v>57</v>
      </c>
      <c r="B287" s="46" t="s">
        <v>726</v>
      </c>
      <c r="C287" s="46" t="s">
        <v>727</v>
      </c>
      <c r="D287" s="46" t="s">
        <v>937</v>
      </c>
      <c r="E287" s="46" t="s">
        <v>939</v>
      </c>
      <c r="F287" s="47">
        <v>0.15</v>
      </c>
      <c r="G287" s="46" t="s">
        <v>729</v>
      </c>
      <c r="H287" s="48">
        <v>0.15</v>
      </c>
      <c r="I287" s="46" t="s">
        <v>938</v>
      </c>
      <c r="J287" s="6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4"/>
      <c r="AF287" s="10"/>
      <c r="AG287" s="10"/>
      <c r="AH287" s="10"/>
      <c r="AI287" s="10"/>
    </row>
    <row r="288" spans="1:35" ht="15.95" customHeight="1" x14ac:dyDescent="0.2">
      <c r="A288" s="46" t="s">
        <v>58</v>
      </c>
      <c r="B288" s="43" t="s">
        <v>726</v>
      </c>
      <c r="C288" s="43" t="s">
        <v>727</v>
      </c>
      <c r="D288" s="43" t="s">
        <v>937</v>
      </c>
      <c r="E288" s="51">
        <v>4</v>
      </c>
      <c r="F288" s="44">
        <v>0.22</v>
      </c>
      <c r="G288" s="43" t="s">
        <v>729</v>
      </c>
      <c r="H288" s="45">
        <v>0.22</v>
      </c>
      <c r="I288" s="46" t="s">
        <v>938</v>
      </c>
      <c r="J288" s="61"/>
      <c r="K288" s="38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4"/>
      <c r="AF288" s="10"/>
      <c r="AG288" s="10"/>
      <c r="AH288" s="10"/>
      <c r="AI288" s="10"/>
    </row>
    <row r="289" spans="1:35" ht="15.95" customHeight="1" x14ac:dyDescent="0.2">
      <c r="A289" s="46" t="s">
        <v>59</v>
      </c>
      <c r="B289" s="46" t="s">
        <v>726</v>
      </c>
      <c r="C289" s="46" t="s">
        <v>727</v>
      </c>
      <c r="D289" s="46" t="s">
        <v>937</v>
      </c>
      <c r="E289" s="46" t="s">
        <v>940</v>
      </c>
      <c r="F289" s="47">
        <v>0.13689999999999999</v>
      </c>
      <c r="G289" s="46" t="s">
        <v>29</v>
      </c>
      <c r="H289" s="48">
        <v>0.13689999999999999</v>
      </c>
      <c r="I289" s="46" t="s">
        <v>941</v>
      </c>
      <c r="J289" s="60"/>
      <c r="K289" s="39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4"/>
      <c r="AF289" s="10"/>
      <c r="AG289" s="10"/>
      <c r="AH289" s="10"/>
      <c r="AI289" s="10"/>
    </row>
    <row r="290" spans="1:35" ht="15.95" customHeight="1" x14ac:dyDescent="0.2">
      <c r="A290" s="46" t="s">
        <v>60</v>
      </c>
      <c r="B290" s="46" t="s">
        <v>726</v>
      </c>
      <c r="C290" s="46" t="s">
        <v>727</v>
      </c>
      <c r="D290" s="46" t="s">
        <v>937</v>
      </c>
      <c r="E290" s="46" t="s">
        <v>942</v>
      </c>
      <c r="F290" s="47">
        <v>0.2341</v>
      </c>
      <c r="G290" s="46" t="s">
        <v>943</v>
      </c>
      <c r="H290" s="48">
        <v>0.2341</v>
      </c>
      <c r="I290" s="46" t="s">
        <v>944</v>
      </c>
      <c r="J290" s="60"/>
      <c r="K290" s="39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4"/>
      <c r="AF290" s="10"/>
      <c r="AG290" s="10"/>
      <c r="AH290" s="10"/>
      <c r="AI290" s="10"/>
    </row>
    <row r="291" spans="1:35" ht="15.95" customHeight="1" x14ac:dyDescent="0.2">
      <c r="A291" s="46" t="s">
        <v>61</v>
      </c>
      <c r="B291" s="46" t="s">
        <v>726</v>
      </c>
      <c r="C291" s="46" t="s">
        <v>727</v>
      </c>
      <c r="D291" s="46" t="s">
        <v>937</v>
      </c>
      <c r="E291" s="50">
        <v>41</v>
      </c>
      <c r="F291" s="47">
        <v>0.85</v>
      </c>
      <c r="G291" s="46" t="s">
        <v>729</v>
      </c>
      <c r="H291" s="48">
        <v>0.85</v>
      </c>
      <c r="I291" s="46" t="s">
        <v>938</v>
      </c>
      <c r="J291" s="60"/>
      <c r="K291" s="39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4"/>
      <c r="AF291" s="10"/>
      <c r="AG291" s="10"/>
      <c r="AH291" s="10"/>
      <c r="AI291" s="10"/>
    </row>
    <row r="292" spans="1:35" ht="15.95" customHeight="1" x14ac:dyDescent="0.2">
      <c r="A292" s="46" t="s">
        <v>62</v>
      </c>
      <c r="B292" s="46" t="s">
        <v>726</v>
      </c>
      <c r="C292" s="46" t="s">
        <v>727</v>
      </c>
      <c r="D292" s="46" t="s">
        <v>937</v>
      </c>
      <c r="E292" s="50">
        <v>42</v>
      </c>
      <c r="F292" s="47">
        <v>0.14000000000000001</v>
      </c>
      <c r="G292" s="46" t="s">
        <v>729</v>
      </c>
      <c r="H292" s="48">
        <v>0.14000000000000001</v>
      </c>
      <c r="I292" s="46" t="s">
        <v>938</v>
      </c>
      <c r="J292" s="60"/>
      <c r="K292" s="39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4"/>
      <c r="AF292" s="10"/>
      <c r="AG292" s="10"/>
      <c r="AH292" s="10"/>
      <c r="AI292" s="10"/>
    </row>
    <row r="293" spans="1:35" ht="15.95" customHeight="1" x14ac:dyDescent="0.2">
      <c r="A293" s="117" t="s">
        <v>63</v>
      </c>
      <c r="B293" s="117" t="s">
        <v>726</v>
      </c>
      <c r="C293" s="120" t="s">
        <v>727</v>
      </c>
      <c r="D293" s="46" t="s">
        <v>937</v>
      </c>
      <c r="E293" s="117" t="s">
        <v>945</v>
      </c>
      <c r="F293" s="119">
        <v>7.8100000000000003E-2</v>
      </c>
      <c r="G293" s="46" t="s">
        <v>28</v>
      </c>
      <c r="H293" s="62">
        <v>7.8100000000000003E-2</v>
      </c>
      <c r="I293" s="43"/>
      <c r="J293" s="60"/>
      <c r="K293" s="4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4"/>
      <c r="AF293" s="10"/>
      <c r="AG293" s="10"/>
      <c r="AH293" s="10"/>
      <c r="AI293" s="10"/>
    </row>
    <row r="294" spans="1:35" ht="15.95" customHeight="1" x14ac:dyDescent="0.2">
      <c r="A294" s="46" t="s">
        <v>64</v>
      </c>
      <c r="B294" s="46" t="s">
        <v>726</v>
      </c>
      <c r="C294" s="46" t="s">
        <v>727</v>
      </c>
      <c r="D294" s="46" t="s">
        <v>937</v>
      </c>
      <c r="E294" s="50">
        <v>45</v>
      </c>
      <c r="F294" s="47">
        <v>0.18</v>
      </c>
      <c r="G294" s="46" t="s">
        <v>729</v>
      </c>
      <c r="H294" s="48">
        <v>0.18</v>
      </c>
      <c r="I294" s="46" t="s">
        <v>938</v>
      </c>
      <c r="J294" s="6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4"/>
      <c r="AF294" s="10"/>
      <c r="AG294" s="10"/>
      <c r="AH294" s="10"/>
      <c r="AI294" s="10"/>
    </row>
    <row r="295" spans="1:35" ht="15.95" customHeight="1" x14ac:dyDescent="0.2">
      <c r="A295" s="46" t="s">
        <v>65</v>
      </c>
      <c r="B295" s="46" t="s">
        <v>726</v>
      </c>
      <c r="C295" s="46" t="s">
        <v>727</v>
      </c>
      <c r="D295" s="46" t="s">
        <v>937</v>
      </c>
      <c r="E295" s="50">
        <v>59</v>
      </c>
      <c r="F295" s="47">
        <v>0.18</v>
      </c>
      <c r="G295" s="46" t="s">
        <v>729</v>
      </c>
      <c r="H295" s="48">
        <v>0.18</v>
      </c>
      <c r="I295" s="46" t="s">
        <v>938</v>
      </c>
      <c r="J295" s="60"/>
      <c r="K295" s="39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4"/>
      <c r="AF295" s="10"/>
      <c r="AG295" s="10"/>
      <c r="AH295" s="10"/>
      <c r="AI295" s="10"/>
    </row>
    <row r="296" spans="1:35" ht="15.95" customHeight="1" x14ac:dyDescent="0.2">
      <c r="A296" s="46" t="s">
        <v>66</v>
      </c>
      <c r="B296" s="46" t="s">
        <v>726</v>
      </c>
      <c r="C296" s="46" t="s">
        <v>727</v>
      </c>
      <c r="D296" s="46" t="s">
        <v>937</v>
      </c>
      <c r="E296" s="50">
        <v>6</v>
      </c>
      <c r="F296" s="47">
        <v>0.78</v>
      </c>
      <c r="G296" s="46" t="s">
        <v>729</v>
      </c>
      <c r="H296" s="48">
        <v>0.78</v>
      </c>
      <c r="I296" s="46" t="s">
        <v>938</v>
      </c>
      <c r="J296" s="60"/>
      <c r="K296" s="39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4"/>
      <c r="AF296" s="10"/>
      <c r="AG296" s="10"/>
      <c r="AH296" s="10"/>
      <c r="AI296" s="10"/>
    </row>
    <row r="297" spans="1:35" ht="15.95" customHeight="1" x14ac:dyDescent="0.2">
      <c r="A297" s="46" t="s">
        <v>67</v>
      </c>
      <c r="B297" s="46" t="s">
        <v>726</v>
      </c>
      <c r="C297" s="46" t="s">
        <v>727</v>
      </c>
      <c r="D297" s="46" t="s">
        <v>937</v>
      </c>
      <c r="E297" s="50">
        <v>63</v>
      </c>
      <c r="F297" s="47">
        <v>0.45</v>
      </c>
      <c r="G297" s="46" t="s">
        <v>729</v>
      </c>
      <c r="H297" s="48">
        <v>0.45</v>
      </c>
      <c r="I297" s="46" t="s">
        <v>938</v>
      </c>
      <c r="J297" s="60"/>
      <c r="K297" s="39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4"/>
      <c r="AF297" s="10"/>
      <c r="AG297" s="10"/>
      <c r="AH297" s="10"/>
      <c r="AI297" s="10"/>
    </row>
    <row r="298" spans="1:35" ht="15.95" customHeight="1" x14ac:dyDescent="0.2">
      <c r="A298" s="46" t="s">
        <v>68</v>
      </c>
      <c r="B298" s="46" t="s">
        <v>726</v>
      </c>
      <c r="C298" s="46" t="s">
        <v>727</v>
      </c>
      <c r="D298" s="46" t="s">
        <v>937</v>
      </c>
      <c r="E298" s="46" t="s">
        <v>947</v>
      </c>
      <c r="F298" s="47">
        <v>1.69</v>
      </c>
      <c r="G298" s="46" t="s">
        <v>729</v>
      </c>
      <c r="H298" s="48">
        <v>1.69</v>
      </c>
      <c r="I298" s="46" t="s">
        <v>938</v>
      </c>
      <c r="J298" s="60"/>
      <c r="K298" s="3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4"/>
      <c r="AF298" s="10"/>
      <c r="AG298" s="10"/>
      <c r="AH298" s="10"/>
      <c r="AI298" s="10"/>
    </row>
    <row r="299" spans="1:35" ht="15.95" customHeight="1" x14ac:dyDescent="0.2">
      <c r="A299" s="46" t="s">
        <v>69</v>
      </c>
      <c r="B299" s="46" t="s">
        <v>726</v>
      </c>
      <c r="C299" s="46" t="s">
        <v>727</v>
      </c>
      <c r="D299" s="46" t="s">
        <v>937</v>
      </c>
      <c r="E299" s="46" t="s">
        <v>948</v>
      </c>
      <c r="F299" s="47">
        <v>0.1</v>
      </c>
      <c r="G299" s="46" t="s">
        <v>729</v>
      </c>
      <c r="H299" s="48">
        <v>0.1</v>
      </c>
      <c r="I299" s="46" t="s">
        <v>938</v>
      </c>
      <c r="J299" s="60"/>
      <c r="K299" s="3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4"/>
      <c r="AF299" s="10"/>
      <c r="AG299" s="10"/>
      <c r="AH299" s="10"/>
      <c r="AI299" s="10"/>
    </row>
    <row r="300" spans="1:35" ht="15.95" customHeight="1" x14ac:dyDescent="0.2">
      <c r="A300" s="46" t="s">
        <v>70</v>
      </c>
      <c r="B300" s="46" t="s">
        <v>726</v>
      </c>
      <c r="C300" s="46" t="s">
        <v>727</v>
      </c>
      <c r="D300" s="46" t="s">
        <v>937</v>
      </c>
      <c r="E300" s="46" t="s">
        <v>936</v>
      </c>
      <c r="F300" s="47">
        <v>1.2</v>
      </c>
      <c r="G300" s="46" t="s">
        <v>729</v>
      </c>
      <c r="H300" s="48">
        <v>1.2</v>
      </c>
      <c r="I300" s="46" t="s">
        <v>938</v>
      </c>
      <c r="J300" s="6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4"/>
      <c r="AF300" s="10"/>
      <c r="AG300" s="10"/>
      <c r="AH300" s="10"/>
      <c r="AI300" s="10"/>
    </row>
    <row r="301" spans="1:35" ht="15.95" customHeight="1" x14ac:dyDescent="0.2">
      <c r="A301" s="171" t="s">
        <v>2300</v>
      </c>
      <c r="B301" s="172"/>
      <c r="C301" s="172"/>
      <c r="D301" s="172"/>
      <c r="E301" s="173"/>
      <c r="F301" s="72">
        <f>SUM(F284:F300)</f>
        <v>7.7491000000000012</v>
      </c>
      <c r="G301" s="71"/>
      <c r="H301" s="73">
        <f>SUM(H284:H300)</f>
        <v>7.7491000000000012</v>
      </c>
      <c r="I301" s="71"/>
      <c r="J301" s="78"/>
      <c r="K301" s="39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4"/>
      <c r="AF301" s="10"/>
      <c r="AG301" s="10"/>
      <c r="AH301" s="10"/>
      <c r="AI301" s="10"/>
    </row>
    <row r="302" spans="1:35" ht="15.95" customHeight="1" x14ac:dyDescent="0.2">
      <c r="A302" s="178" t="s">
        <v>54</v>
      </c>
      <c r="B302" s="178" t="s">
        <v>726</v>
      </c>
      <c r="C302" s="178" t="s">
        <v>727</v>
      </c>
      <c r="D302" s="178" t="s">
        <v>949</v>
      </c>
      <c r="E302" s="184">
        <v>10</v>
      </c>
      <c r="F302" s="176">
        <v>11.37</v>
      </c>
      <c r="G302" s="46" t="s">
        <v>2394</v>
      </c>
      <c r="H302" s="113">
        <v>0.54</v>
      </c>
      <c r="I302" s="180" t="s">
        <v>950</v>
      </c>
      <c r="J302" s="186"/>
      <c r="K302" s="4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4"/>
      <c r="AF302" s="10"/>
      <c r="AG302" s="10"/>
      <c r="AH302" s="10"/>
      <c r="AI302" s="10"/>
    </row>
    <row r="303" spans="1:35" ht="15.95" customHeight="1" x14ac:dyDescent="0.2">
      <c r="A303" s="190"/>
      <c r="B303" s="190"/>
      <c r="C303" s="190"/>
      <c r="D303" s="190"/>
      <c r="E303" s="196"/>
      <c r="F303" s="189"/>
      <c r="G303" s="62" t="s">
        <v>2377</v>
      </c>
      <c r="H303" s="113">
        <v>2.7</v>
      </c>
      <c r="I303" s="191"/>
      <c r="J303" s="187"/>
      <c r="K303" s="4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4"/>
      <c r="AF303" s="10"/>
      <c r="AG303" s="10"/>
      <c r="AH303" s="10"/>
      <c r="AI303" s="10"/>
    </row>
    <row r="304" spans="1:35" ht="15.95" customHeight="1" x14ac:dyDescent="0.2">
      <c r="A304" s="179"/>
      <c r="B304" s="179"/>
      <c r="C304" s="179"/>
      <c r="D304" s="179"/>
      <c r="E304" s="185"/>
      <c r="F304" s="177"/>
      <c r="G304" s="62" t="s">
        <v>1018</v>
      </c>
      <c r="H304" s="113">
        <v>8.1300000000000008</v>
      </c>
      <c r="I304" s="181"/>
      <c r="J304" s="188"/>
      <c r="K304" s="4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4"/>
      <c r="AF304" s="10"/>
      <c r="AG304" s="10"/>
      <c r="AH304" s="10"/>
      <c r="AI304" s="10"/>
    </row>
    <row r="305" spans="1:35" ht="15.95" customHeight="1" x14ac:dyDescent="0.2">
      <c r="A305" s="46" t="s">
        <v>55</v>
      </c>
      <c r="B305" s="46" t="s">
        <v>726</v>
      </c>
      <c r="C305" s="46" t="s">
        <v>727</v>
      </c>
      <c r="D305" s="46" t="s">
        <v>949</v>
      </c>
      <c r="E305" s="46" t="s">
        <v>951</v>
      </c>
      <c r="F305" s="47">
        <v>6.1800000000000001E-2</v>
      </c>
      <c r="G305" s="46" t="s">
        <v>29</v>
      </c>
      <c r="H305" s="48">
        <v>6.1800000000000001E-2</v>
      </c>
      <c r="I305" s="46" t="s">
        <v>952</v>
      </c>
      <c r="J305" s="60"/>
      <c r="K305" s="3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4"/>
      <c r="AF305" s="10"/>
      <c r="AG305" s="10"/>
      <c r="AH305" s="10"/>
      <c r="AI305" s="10"/>
    </row>
    <row r="306" spans="1:35" ht="15.95" customHeight="1" x14ac:dyDescent="0.2">
      <c r="A306" s="46" t="s">
        <v>56</v>
      </c>
      <c r="B306" s="46" t="s">
        <v>726</v>
      </c>
      <c r="C306" s="46" t="s">
        <v>727</v>
      </c>
      <c r="D306" s="46" t="s">
        <v>949</v>
      </c>
      <c r="E306" s="46" t="s">
        <v>788</v>
      </c>
      <c r="F306" s="47">
        <v>0.2258</v>
      </c>
      <c r="G306" s="46" t="s">
        <v>33</v>
      </c>
      <c r="H306" s="48">
        <v>0.2258</v>
      </c>
      <c r="I306" s="46" t="s">
        <v>952</v>
      </c>
      <c r="J306" s="6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4"/>
      <c r="AF306" s="10"/>
      <c r="AG306" s="10"/>
      <c r="AH306" s="10"/>
      <c r="AI306" s="10"/>
    </row>
    <row r="307" spans="1:35" ht="15.95" customHeight="1" x14ac:dyDescent="0.2">
      <c r="A307" s="46" t="s">
        <v>57</v>
      </c>
      <c r="B307" s="46" t="s">
        <v>726</v>
      </c>
      <c r="C307" s="46" t="s">
        <v>727</v>
      </c>
      <c r="D307" s="46" t="s">
        <v>949</v>
      </c>
      <c r="E307" s="46" t="s">
        <v>956</v>
      </c>
      <c r="F307" s="47">
        <v>0.49020000000000002</v>
      </c>
      <c r="G307" s="46" t="s">
        <v>957</v>
      </c>
      <c r="H307" s="48">
        <v>0.49020000000000002</v>
      </c>
      <c r="I307" s="46" t="s">
        <v>952</v>
      </c>
      <c r="J307" s="60"/>
      <c r="K307" s="39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4"/>
      <c r="AF307" s="10"/>
      <c r="AG307" s="10"/>
      <c r="AH307" s="10"/>
      <c r="AI307" s="10"/>
    </row>
    <row r="308" spans="1:35" ht="15.95" customHeight="1" x14ac:dyDescent="0.2">
      <c r="A308" s="46" t="s">
        <v>58</v>
      </c>
      <c r="B308" s="46" t="s">
        <v>726</v>
      </c>
      <c r="C308" s="46" t="s">
        <v>727</v>
      </c>
      <c r="D308" s="46" t="s">
        <v>949</v>
      </c>
      <c r="E308" s="46" t="s">
        <v>958</v>
      </c>
      <c r="F308" s="47">
        <v>5.4899999999999997E-2</v>
      </c>
      <c r="G308" s="46" t="s">
        <v>729</v>
      </c>
      <c r="H308" s="48">
        <v>5.4899999999999997E-2</v>
      </c>
      <c r="I308" s="46" t="s">
        <v>952</v>
      </c>
      <c r="J308" s="60"/>
      <c r="K308" s="39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4"/>
      <c r="AF308" s="10"/>
      <c r="AG308" s="10"/>
      <c r="AH308" s="10"/>
      <c r="AI308" s="10"/>
    </row>
    <row r="309" spans="1:35" ht="15.95" customHeight="1" x14ac:dyDescent="0.2">
      <c r="A309" s="46" t="s">
        <v>59</v>
      </c>
      <c r="B309" s="46" t="s">
        <v>726</v>
      </c>
      <c r="C309" s="46" t="s">
        <v>727</v>
      </c>
      <c r="D309" s="46" t="s">
        <v>949</v>
      </c>
      <c r="E309" s="50">
        <v>11</v>
      </c>
      <c r="F309" s="47">
        <v>0.25</v>
      </c>
      <c r="G309" s="46" t="s">
        <v>33</v>
      </c>
      <c r="H309" s="48">
        <v>0.25</v>
      </c>
      <c r="I309" s="46" t="s">
        <v>959</v>
      </c>
      <c r="J309" s="60"/>
      <c r="K309" s="39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4"/>
      <c r="AF309" s="10"/>
      <c r="AG309" s="10"/>
      <c r="AH309" s="10"/>
      <c r="AI309" s="10"/>
    </row>
    <row r="310" spans="1:35" ht="15.95" customHeight="1" x14ac:dyDescent="0.2">
      <c r="A310" s="46" t="s">
        <v>60</v>
      </c>
      <c r="B310" s="46" t="s">
        <v>726</v>
      </c>
      <c r="C310" s="46" t="s">
        <v>727</v>
      </c>
      <c r="D310" s="46" t="s">
        <v>949</v>
      </c>
      <c r="E310" s="50">
        <v>12</v>
      </c>
      <c r="F310" s="47">
        <v>1.1746000000000001</v>
      </c>
      <c r="G310" s="46" t="s">
        <v>729</v>
      </c>
      <c r="H310" s="48">
        <v>1.1746000000000001</v>
      </c>
      <c r="I310" s="46" t="s">
        <v>960</v>
      </c>
      <c r="J310" s="60"/>
      <c r="K310" s="3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4"/>
      <c r="AF310" s="10"/>
      <c r="AG310" s="10"/>
      <c r="AH310" s="10"/>
      <c r="AI310" s="10"/>
    </row>
    <row r="311" spans="1:35" ht="15.95" customHeight="1" x14ac:dyDescent="0.2">
      <c r="A311" s="46" t="s">
        <v>61</v>
      </c>
      <c r="B311" s="46" t="s">
        <v>726</v>
      </c>
      <c r="C311" s="46" t="s">
        <v>727</v>
      </c>
      <c r="D311" s="46" t="s">
        <v>949</v>
      </c>
      <c r="E311" s="46" t="s">
        <v>961</v>
      </c>
      <c r="F311" s="47">
        <v>0.58789999999999998</v>
      </c>
      <c r="G311" s="46" t="s">
        <v>48</v>
      </c>
      <c r="H311" s="48">
        <v>0.58789999999999998</v>
      </c>
      <c r="I311" s="46" t="s">
        <v>960</v>
      </c>
      <c r="J311" s="60"/>
      <c r="K311" s="39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4"/>
      <c r="AF311" s="10"/>
      <c r="AG311" s="10"/>
      <c r="AH311" s="10"/>
      <c r="AI311" s="10"/>
    </row>
    <row r="312" spans="1:35" ht="15.95" customHeight="1" x14ac:dyDescent="0.2">
      <c r="A312" s="46" t="s">
        <v>62</v>
      </c>
      <c r="B312" s="46" t="s">
        <v>726</v>
      </c>
      <c r="C312" s="46" t="s">
        <v>727</v>
      </c>
      <c r="D312" s="46" t="s">
        <v>949</v>
      </c>
      <c r="E312" s="50">
        <v>131</v>
      </c>
      <c r="F312" s="47">
        <v>0.21</v>
      </c>
      <c r="G312" s="46" t="s">
        <v>48</v>
      </c>
      <c r="H312" s="48">
        <v>0.21</v>
      </c>
      <c r="I312" s="46" t="s">
        <v>960</v>
      </c>
      <c r="J312" s="6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4"/>
      <c r="AF312" s="10"/>
      <c r="AG312" s="10"/>
      <c r="AH312" s="10"/>
      <c r="AI312" s="10"/>
    </row>
    <row r="313" spans="1:35" ht="15.95" customHeight="1" x14ac:dyDescent="0.2">
      <c r="A313" s="46" t="s">
        <v>63</v>
      </c>
      <c r="B313" s="46" t="s">
        <v>726</v>
      </c>
      <c r="C313" s="46" t="s">
        <v>727</v>
      </c>
      <c r="D313" s="46" t="s">
        <v>949</v>
      </c>
      <c r="E313" s="46" t="s">
        <v>962</v>
      </c>
      <c r="F313" s="47">
        <v>7.5600000000000001E-2</v>
      </c>
      <c r="G313" s="46" t="s">
        <v>729</v>
      </c>
      <c r="H313" s="48">
        <v>7.5600000000000001E-2</v>
      </c>
      <c r="I313" s="46" t="s">
        <v>950</v>
      </c>
      <c r="J313" s="60"/>
      <c r="K313" s="39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4"/>
      <c r="AF313" s="10"/>
      <c r="AG313" s="10"/>
      <c r="AH313" s="10"/>
      <c r="AI313" s="10"/>
    </row>
    <row r="314" spans="1:35" ht="15.95" customHeight="1" x14ac:dyDescent="0.2">
      <c r="A314" s="178" t="s">
        <v>64</v>
      </c>
      <c r="B314" s="178" t="s">
        <v>726</v>
      </c>
      <c r="C314" s="178" t="s">
        <v>727</v>
      </c>
      <c r="D314" s="178" t="s">
        <v>949</v>
      </c>
      <c r="E314" s="184">
        <v>133</v>
      </c>
      <c r="F314" s="176">
        <v>0.23699999999999999</v>
      </c>
      <c r="G314" s="46" t="s">
        <v>2365</v>
      </c>
      <c r="H314" s="62">
        <v>2.76E-2</v>
      </c>
      <c r="I314" s="180" t="s">
        <v>960</v>
      </c>
      <c r="J314" s="186"/>
      <c r="K314" s="4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4"/>
      <c r="AF314" s="10"/>
      <c r="AG314" s="10"/>
      <c r="AH314" s="10"/>
      <c r="AI314" s="10"/>
    </row>
    <row r="315" spans="1:35" ht="15.95" customHeight="1" x14ac:dyDescent="0.2">
      <c r="A315" s="190"/>
      <c r="B315" s="190"/>
      <c r="C315" s="190"/>
      <c r="D315" s="190"/>
      <c r="E315" s="196"/>
      <c r="F315" s="189"/>
      <c r="G315" s="46" t="s">
        <v>943</v>
      </c>
      <c r="H315" s="62">
        <v>0.1191</v>
      </c>
      <c r="I315" s="191"/>
      <c r="J315" s="187"/>
      <c r="K315" s="4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4"/>
      <c r="AF315" s="10"/>
      <c r="AG315" s="10"/>
      <c r="AH315" s="10"/>
      <c r="AI315" s="10"/>
    </row>
    <row r="316" spans="1:35" ht="15.95" customHeight="1" x14ac:dyDescent="0.2">
      <c r="A316" s="179"/>
      <c r="B316" s="179"/>
      <c r="C316" s="179"/>
      <c r="D316" s="179"/>
      <c r="E316" s="185"/>
      <c r="F316" s="177"/>
      <c r="G316" s="46" t="s">
        <v>48</v>
      </c>
      <c r="H316" s="62">
        <v>9.0300000000000005E-2</v>
      </c>
      <c r="I316" s="181"/>
      <c r="J316" s="188"/>
      <c r="K316" s="4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4"/>
      <c r="AF316" s="10"/>
      <c r="AG316" s="10"/>
      <c r="AH316" s="10"/>
      <c r="AI316" s="10"/>
    </row>
    <row r="317" spans="1:35" ht="15.95" customHeight="1" x14ac:dyDescent="0.2">
      <c r="A317" s="46" t="s">
        <v>65</v>
      </c>
      <c r="B317" s="46" t="s">
        <v>726</v>
      </c>
      <c r="C317" s="46" t="s">
        <v>727</v>
      </c>
      <c r="D317" s="46" t="s">
        <v>949</v>
      </c>
      <c r="E317" s="50">
        <v>136</v>
      </c>
      <c r="F317" s="47">
        <v>0.18</v>
      </c>
      <c r="G317" s="46" t="s">
        <v>729</v>
      </c>
      <c r="H317" s="48">
        <v>0.18</v>
      </c>
      <c r="I317" s="46" t="s">
        <v>960</v>
      </c>
      <c r="J317" s="60"/>
      <c r="K317" s="39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4"/>
      <c r="AF317" s="10"/>
      <c r="AG317" s="10"/>
      <c r="AH317" s="10"/>
      <c r="AI317" s="10"/>
    </row>
    <row r="318" spans="1:35" ht="15.95" customHeight="1" x14ac:dyDescent="0.2">
      <c r="A318" s="46" t="s">
        <v>66</v>
      </c>
      <c r="B318" s="46" t="s">
        <v>726</v>
      </c>
      <c r="C318" s="46" t="s">
        <v>727</v>
      </c>
      <c r="D318" s="46" t="s">
        <v>949</v>
      </c>
      <c r="E318" s="46" t="s">
        <v>963</v>
      </c>
      <c r="F318" s="47">
        <v>0.48980000000000001</v>
      </c>
      <c r="G318" s="46" t="s">
        <v>729</v>
      </c>
      <c r="H318" s="48">
        <v>0.48980000000000001</v>
      </c>
      <c r="I318" s="46" t="s">
        <v>960</v>
      </c>
      <c r="J318" s="6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4"/>
      <c r="AF318" s="10"/>
      <c r="AG318" s="10"/>
      <c r="AH318" s="10"/>
      <c r="AI318" s="10"/>
    </row>
    <row r="319" spans="1:35" ht="15.95" customHeight="1" x14ac:dyDescent="0.2">
      <c r="A319" s="46" t="s">
        <v>67</v>
      </c>
      <c r="B319" s="46" t="s">
        <v>726</v>
      </c>
      <c r="C319" s="46" t="s">
        <v>727</v>
      </c>
      <c r="D319" s="46" t="s">
        <v>949</v>
      </c>
      <c r="E319" s="46" t="s">
        <v>964</v>
      </c>
      <c r="F319" s="47">
        <v>0.61539999999999995</v>
      </c>
      <c r="G319" s="46" t="s">
        <v>48</v>
      </c>
      <c r="H319" s="48">
        <v>0.61539999999999995</v>
      </c>
      <c r="I319" s="46" t="s">
        <v>960</v>
      </c>
      <c r="J319" s="60"/>
      <c r="K319" s="39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4"/>
      <c r="AF319" s="10"/>
      <c r="AG319" s="10"/>
      <c r="AH319" s="10"/>
      <c r="AI319" s="10"/>
    </row>
    <row r="320" spans="1:35" ht="15.95" customHeight="1" x14ac:dyDescent="0.2">
      <c r="A320" s="178" t="s">
        <v>68</v>
      </c>
      <c r="B320" s="178" t="s">
        <v>726</v>
      </c>
      <c r="C320" s="178" t="s">
        <v>727</v>
      </c>
      <c r="D320" s="178" t="s">
        <v>949</v>
      </c>
      <c r="E320" s="184">
        <v>156</v>
      </c>
      <c r="F320" s="176">
        <v>0.04</v>
      </c>
      <c r="G320" s="43" t="s">
        <v>2202</v>
      </c>
      <c r="H320" s="43">
        <v>3.56E-2</v>
      </c>
      <c r="I320" s="180" t="s">
        <v>960</v>
      </c>
      <c r="J320" s="174"/>
      <c r="K320" s="41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4"/>
      <c r="AF320" s="10"/>
      <c r="AG320" s="10"/>
      <c r="AH320" s="10"/>
      <c r="AI320" s="10"/>
    </row>
    <row r="321" spans="1:35" ht="15.95" customHeight="1" x14ac:dyDescent="0.2">
      <c r="A321" s="179"/>
      <c r="B321" s="179"/>
      <c r="C321" s="179"/>
      <c r="D321" s="179"/>
      <c r="E321" s="185"/>
      <c r="F321" s="177"/>
      <c r="G321" s="43" t="s">
        <v>48</v>
      </c>
      <c r="H321" s="64">
        <v>4.4000000000000003E-3</v>
      </c>
      <c r="I321" s="181"/>
      <c r="J321" s="175"/>
      <c r="K321" s="41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4"/>
      <c r="AF321" s="10"/>
      <c r="AG321" s="10"/>
      <c r="AH321" s="10"/>
      <c r="AI321" s="10"/>
    </row>
    <row r="322" spans="1:35" ht="15.95" customHeight="1" x14ac:dyDescent="0.2">
      <c r="A322" s="46" t="s">
        <v>69</v>
      </c>
      <c r="B322" s="46" t="s">
        <v>726</v>
      </c>
      <c r="C322" s="46" t="s">
        <v>727</v>
      </c>
      <c r="D322" s="46" t="s">
        <v>949</v>
      </c>
      <c r="E322" s="50">
        <v>162</v>
      </c>
      <c r="F322" s="47">
        <v>0.26500000000000001</v>
      </c>
      <c r="G322" s="46" t="s">
        <v>48</v>
      </c>
      <c r="H322" s="48">
        <v>0.26500000000000001</v>
      </c>
      <c r="I322" s="46" t="s">
        <v>960</v>
      </c>
      <c r="J322" s="60"/>
      <c r="K322" s="39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4"/>
      <c r="AF322" s="10"/>
      <c r="AG322" s="10"/>
      <c r="AH322" s="10"/>
      <c r="AI322" s="10"/>
    </row>
    <row r="323" spans="1:35" ht="15.95" customHeight="1" x14ac:dyDescent="0.2">
      <c r="A323" s="46" t="s">
        <v>70</v>
      </c>
      <c r="B323" s="46" t="s">
        <v>726</v>
      </c>
      <c r="C323" s="46" t="s">
        <v>727</v>
      </c>
      <c r="D323" s="46" t="s">
        <v>949</v>
      </c>
      <c r="E323" s="50">
        <v>164</v>
      </c>
      <c r="F323" s="47">
        <v>0.08</v>
      </c>
      <c r="G323" s="46" t="s">
        <v>715</v>
      </c>
      <c r="H323" s="48">
        <v>0.08</v>
      </c>
      <c r="I323" s="46" t="s">
        <v>960</v>
      </c>
      <c r="J323" s="6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4"/>
      <c r="AF323" s="10"/>
      <c r="AG323" s="10"/>
      <c r="AH323" s="10"/>
      <c r="AI323" s="10"/>
    </row>
    <row r="324" spans="1:35" ht="15.95" customHeight="1" x14ac:dyDescent="0.2">
      <c r="A324" s="178" t="s">
        <v>71</v>
      </c>
      <c r="B324" s="178" t="s">
        <v>726</v>
      </c>
      <c r="C324" s="178" t="s">
        <v>727</v>
      </c>
      <c r="D324" s="178" t="s">
        <v>949</v>
      </c>
      <c r="E324" s="184">
        <v>182</v>
      </c>
      <c r="F324" s="193">
        <v>0.8377</v>
      </c>
      <c r="G324" s="46" t="s">
        <v>1673</v>
      </c>
      <c r="H324" s="62">
        <v>8.8300000000000003E-2</v>
      </c>
      <c r="I324" s="180" t="s">
        <v>960</v>
      </c>
      <c r="J324" s="174"/>
      <c r="K324" s="4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4"/>
      <c r="AF324" s="10"/>
      <c r="AG324" s="10"/>
      <c r="AH324" s="10"/>
      <c r="AI324" s="10"/>
    </row>
    <row r="325" spans="1:35" ht="15.95" customHeight="1" x14ac:dyDescent="0.2">
      <c r="A325" s="179"/>
      <c r="B325" s="179"/>
      <c r="C325" s="179"/>
      <c r="D325" s="179"/>
      <c r="E325" s="185"/>
      <c r="F325" s="195"/>
      <c r="G325" s="46" t="s">
        <v>48</v>
      </c>
      <c r="H325" s="62">
        <v>0.74939999999999996</v>
      </c>
      <c r="I325" s="181"/>
      <c r="J325" s="175"/>
      <c r="K325" s="4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4"/>
      <c r="AF325" s="10"/>
      <c r="AG325" s="10"/>
      <c r="AH325" s="10"/>
      <c r="AI325" s="10"/>
    </row>
    <row r="326" spans="1:35" ht="15.95" customHeight="1" x14ac:dyDescent="0.2">
      <c r="A326" s="46" t="s">
        <v>72</v>
      </c>
      <c r="B326" s="46" t="s">
        <v>726</v>
      </c>
      <c r="C326" s="46" t="s">
        <v>727</v>
      </c>
      <c r="D326" s="46" t="s">
        <v>949</v>
      </c>
      <c r="E326" s="50">
        <v>195</v>
      </c>
      <c r="F326" s="47">
        <v>0.26400000000000001</v>
      </c>
      <c r="G326" s="46" t="s">
        <v>48</v>
      </c>
      <c r="H326" s="48">
        <v>0.26400000000000001</v>
      </c>
      <c r="I326" s="46" t="s">
        <v>960</v>
      </c>
      <c r="J326" s="60"/>
      <c r="K326" s="39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4"/>
      <c r="AF326" s="10"/>
      <c r="AG326" s="10"/>
      <c r="AH326" s="10"/>
      <c r="AI326" s="10"/>
    </row>
    <row r="327" spans="1:35" ht="15.95" customHeight="1" x14ac:dyDescent="0.2">
      <c r="A327" s="46" t="s">
        <v>73</v>
      </c>
      <c r="B327" s="46" t="s">
        <v>726</v>
      </c>
      <c r="C327" s="46" t="s">
        <v>727</v>
      </c>
      <c r="D327" s="46" t="s">
        <v>949</v>
      </c>
      <c r="E327" s="50">
        <v>207</v>
      </c>
      <c r="F327" s="47">
        <v>0.12479999999999999</v>
      </c>
      <c r="G327" s="46" t="s">
        <v>729</v>
      </c>
      <c r="H327" s="48">
        <v>0.12479999999999999</v>
      </c>
      <c r="I327" s="46" t="s">
        <v>960</v>
      </c>
      <c r="J327" s="60"/>
      <c r="K327" s="39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4"/>
      <c r="AF327" s="10"/>
      <c r="AG327" s="10"/>
      <c r="AH327" s="10"/>
      <c r="AI327" s="10"/>
    </row>
    <row r="328" spans="1:35" ht="15.95" customHeight="1" x14ac:dyDescent="0.2">
      <c r="A328" s="46" t="s">
        <v>74</v>
      </c>
      <c r="B328" s="46" t="s">
        <v>726</v>
      </c>
      <c r="C328" s="46" t="s">
        <v>727</v>
      </c>
      <c r="D328" s="46" t="s">
        <v>949</v>
      </c>
      <c r="E328" s="50">
        <v>213</v>
      </c>
      <c r="F328" s="47">
        <v>0.51659999999999995</v>
      </c>
      <c r="G328" s="46" t="s">
        <v>48</v>
      </c>
      <c r="H328" s="48">
        <v>0.51659999999999995</v>
      </c>
      <c r="I328" s="46" t="s">
        <v>960</v>
      </c>
      <c r="J328" s="60"/>
      <c r="K328" s="39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4"/>
      <c r="AF328" s="10"/>
      <c r="AG328" s="10"/>
      <c r="AH328" s="10"/>
      <c r="AI328" s="10"/>
    </row>
    <row r="329" spans="1:35" ht="15.95" customHeight="1" x14ac:dyDescent="0.2">
      <c r="A329" s="46" t="s">
        <v>75</v>
      </c>
      <c r="B329" s="46" t="s">
        <v>726</v>
      </c>
      <c r="C329" s="46" t="s">
        <v>727</v>
      </c>
      <c r="D329" s="46" t="s">
        <v>949</v>
      </c>
      <c r="E329" s="50">
        <v>216</v>
      </c>
      <c r="F329" s="47">
        <v>0.66400000000000003</v>
      </c>
      <c r="G329" s="46" t="s">
        <v>48</v>
      </c>
      <c r="H329" s="48">
        <v>0.66400000000000003</v>
      </c>
      <c r="I329" s="46" t="s">
        <v>960</v>
      </c>
      <c r="J329" s="60"/>
      <c r="K329" s="39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4"/>
      <c r="AF329" s="10"/>
      <c r="AG329" s="10"/>
      <c r="AH329" s="10"/>
      <c r="AI329" s="10"/>
    </row>
    <row r="330" spans="1:35" ht="15.95" customHeight="1" x14ac:dyDescent="0.2">
      <c r="A330" s="46" t="s">
        <v>76</v>
      </c>
      <c r="B330" s="46" t="s">
        <v>726</v>
      </c>
      <c r="C330" s="46" t="s">
        <v>727</v>
      </c>
      <c r="D330" s="46" t="s">
        <v>949</v>
      </c>
      <c r="E330" s="50">
        <v>228</v>
      </c>
      <c r="F330" s="47">
        <v>9.2999999999999999E-2</v>
      </c>
      <c r="G330" s="46" t="s">
        <v>729</v>
      </c>
      <c r="H330" s="48">
        <v>9.2999999999999999E-2</v>
      </c>
      <c r="I330" s="46" t="s">
        <v>960</v>
      </c>
      <c r="J330" s="6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4"/>
      <c r="AF330" s="10"/>
      <c r="AG330" s="10"/>
      <c r="AH330" s="10"/>
      <c r="AI330" s="10"/>
    </row>
    <row r="331" spans="1:35" ht="15.95" customHeight="1" x14ac:dyDescent="0.2">
      <c r="A331" s="46" t="s">
        <v>77</v>
      </c>
      <c r="B331" s="46" t="s">
        <v>726</v>
      </c>
      <c r="C331" s="46" t="s">
        <v>727</v>
      </c>
      <c r="D331" s="46" t="s">
        <v>949</v>
      </c>
      <c r="E331" s="50">
        <v>234</v>
      </c>
      <c r="F331" s="47">
        <v>0.04</v>
      </c>
      <c r="G331" s="46" t="s">
        <v>48</v>
      </c>
      <c r="H331" s="48">
        <v>0.04</v>
      </c>
      <c r="I331" s="46" t="s">
        <v>960</v>
      </c>
      <c r="J331" s="60"/>
      <c r="K331" s="39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4"/>
      <c r="AF331" s="10"/>
      <c r="AG331" s="10"/>
      <c r="AH331" s="10"/>
      <c r="AI331" s="10"/>
    </row>
    <row r="332" spans="1:35" ht="15.95" customHeight="1" x14ac:dyDescent="0.2">
      <c r="A332" s="46" t="s">
        <v>78</v>
      </c>
      <c r="B332" s="46" t="s">
        <v>726</v>
      </c>
      <c r="C332" s="46" t="s">
        <v>727</v>
      </c>
      <c r="D332" s="46" t="s">
        <v>949</v>
      </c>
      <c r="E332" s="50">
        <v>238</v>
      </c>
      <c r="F332" s="47">
        <v>0.02</v>
      </c>
      <c r="G332" s="46" t="s">
        <v>48</v>
      </c>
      <c r="H332" s="48">
        <v>0.02</v>
      </c>
      <c r="I332" s="46" t="s">
        <v>960</v>
      </c>
      <c r="J332" s="60"/>
      <c r="K332" s="39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4"/>
      <c r="AF332" s="10"/>
      <c r="AG332" s="10"/>
      <c r="AH332" s="10"/>
      <c r="AI332" s="10"/>
    </row>
    <row r="333" spans="1:35" ht="15.95" customHeight="1" x14ac:dyDescent="0.2">
      <c r="A333" s="46" t="s">
        <v>79</v>
      </c>
      <c r="B333" s="46" t="s">
        <v>726</v>
      </c>
      <c r="C333" s="46" t="s">
        <v>727</v>
      </c>
      <c r="D333" s="46" t="s">
        <v>949</v>
      </c>
      <c r="E333" s="50">
        <v>239</v>
      </c>
      <c r="F333" s="47">
        <v>0.03</v>
      </c>
      <c r="G333" s="46" t="s">
        <v>48</v>
      </c>
      <c r="H333" s="48">
        <v>0.03</v>
      </c>
      <c r="I333" s="46" t="s">
        <v>960</v>
      </c>
      <c r="J333" s="60"/>
      <c r="K333" s="39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4"/>
      <c r="AF333" s="10"/>
      <c r="AG333" s="10"/>
      <c r="AH333" s="10"/>
      <c r="AI333" s="10"/>
    </row>
    <row r="334" spans="1:35" ht="15.95" customHeight="1" x14ac:dyDescent="0.2">
      <c r="A334" s="46" t="s">
        <v>80</v>
      </c>
      <c r="B334" s="46" t="s">
        <v>726</v>
      </c>
      <c r="C334" s="46" t="s">
        <v>727</v>
      </c>
      <c r="D334" s="46" t="s">
        <v>949</v>
      </c>
      <c r="E334" s="50">
        <v>243</v>
      </c>
      <c r="F334" s="47">
        <v>0.14000000000000001</v>
      </c>
      <c r="G334" s="46" t="s">
        <v>729</v>
      </c>
      <c r="H334" s="48">
        <v>0.14000000000000001</v>
      </c>
      <c r="I334" s="46" t="s">
        <v>960</v>
      </c>
      <c r="J334" s="60"/>
      <c r="K334" s="39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4"/>
      <c r="AF334" s="10"/>
      <c r="AG334" s="10"/>
      <c r="AH334" s="10"/>
      <c r="AI334" s="10"/>
    </row>
    <row r="335" spans="1:35" ht="15.95" customHeight="1" x14ac:dyDescent="0.2">
      <c r="A335" s="178" t="s">
        <v>81</v>
      </c>
      <c r="B335" s="178" t="s">
        <v>726</v>
      </c>
      <c r="C335" s="178" t="s">
        <v>727</v>
      </c>
      <c r="D335" s="178" t="s">
        <v>949</v>
      </c>
      <c r="E335" s="178" t="s">
        <v>965</v>
      </c>
      <c r="F335" s="176">
        <v>0.86</v>
      </c>
      <c r="G335" s="46" t="s">
        <v>48</v>
      </c>
      <c r="H335" s="62">
        <v>4.4000000000000003E-3</v>
      </c>
      <c r="I335" s="180" t="s">
        <v>960</v>
      </c>
      <c r="J335" s="174"/>
      <c r="K335" s="39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4"/>
      <c r="AF335" s="10"/>
      <c r="AG335" s="10"/>
      <c r="AH335" s="10"/>
      <c r="AI335" s="10"/>
    </row>
    <row r="336" spans="1:35" ht="15.95" customHeight="1" x14ac:dyDescent="0.2">
      <c r="A336" s="179"/>
      <c r="B336" s="179"/>
      <c r="C336" s="179"/>
      <c r="D336" s="179"/>
      <c r="E336" s="179"/>
      <c r="F336" s="177"/>
      <c r="G336" s="62" t="s">
        <v>729</v>
      </c>
      <c r="H336" s="62">
        <v>0.85560000000000003</v>
      </c>
      <c r="I336" s="181"/>
      <c r="J336" s="175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4"/>
      <c r="AF336" s="10"/>
      <c r="AG336" s="10"/>
      <c r="AH336" s="10"/>
      <c r="AI336" s="10"/>
    </row>
    <row r="337" spans="1:35" ht="15.95" customHeight="1" x14ac:dyDescent="0.2">
      <c r="A337" s="46" t="s">
        <v>82</v>
      </c>
      <c r="B337" s="46" t="s">
        <v>726</v>
      </c>
      <c r="C337" s="46" t="s">
        <v>727</v>
      </c>
      <c r="D337" s="46" t="s">
        <v>949</v>
      </c>
      <c r="E337" s="50">
        <v>256</v>
      </c>
      <c r="F337" s="47">
        <v>0.05</v>
      </c>
      <c r="G337" s="46" t="s">
        <v>48</v>
      </c>
      <c r="H337" s="48">
        <v>0.05</v>
      </c>
      <c r="I337" s="46" t="s">
        <v>960</v>
      </c>
      <c r="J337" s="60"/>
      <c r="K337" s="39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4"/>
      <c r="AF337" s="10"/>
      <c r="AG337" s="10"/>
      <c r="AH337" s="10"/>
      <c r="AI337" s="10"/>
    </row>
    <row r="338" spans="1:35" ht="15.95" customHeight="1" x14ac:dyDescent="0.2">
      <c r="A338" s="46" t="s">
        <v>83</v>
      </c>
      <c r="B338" s="46" t="s">
        <v>726</v>
      </c>
      <c r="C338" s="46" t="s">
        <v>727</v>
      </c>
      <c r="D338" s="46" t="s">
        <v>949</v>
      </c>
      <c r="E338" s="46" t="s">
        <v>966</v>
      </c>
      <c r="F338" s="47">
        <v>0.1946</v>
      </c>
      <c r="G338" s="46" t="s">
        <v>729</v>
      </c>
      <c r="H338" s="48">
        <v>0.1946</v>
      </c>
      <c r="I338" s="46" t="s">
        <v>950</v>
      </c>
      <c r="J338" s="60"/>
      <c r="K338" s="39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4"/>
      <c r="AF338" s="10"/>
      <c r="AG338" s="10"/>
      <c r="AH338" s="10"/>
      <c r="AI338" s="10"/>
    </row>
    <row r="339" spans="1:35" ht="15.95" customHeight="1" x14ac:dyDescent="0.2">
      <c r="A339" s="46" t="s">
        <v>84</v>
      </c>
      <c r="B339" s="46" t="s">
        <v>726</v>
      </c>
      <c r="C339" s="46" t="s">
        <v>727</v>
      </c>
      <c r="D339" s="46" t="s">
        <v>949</v>
      </c>
      <c r="E339" s="50">
        <v>259</v>
      </c>
      <c r="F339" s="47">
        <v>0.08</v>
      </c>
      <c r="G339" s="46" t="s">
        <v>48</v>
      </c>
      <c r="H339" s="48">
        <v>0.08</v>
      </c>
      <c r="I339" s="46" t="s">
        <v>960</v>
      </c>
      <c r="J339" s="60"/>
      <c r="K339" s="39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4"/>
      <c r="AF339" s="10"/>
      <c r="AG339" s="10"/>
      <c r="AH339" s="10"/>
      <c r="AI339" s="10"/>
    </row>
    <row r="340" spans="1:35" ht="15.95" customHeight="1" x14ac:dyDescent="0.2">
      <c r="A340" s="46" t="s">
        <v>85</v>
      </c>
      <c r="B340" s="46" t="s">
        <v>726</v>
      </c>
      <c r="C340" s="46" t="s">
        <v>727</v>
      </c>
      <c r="D340" s="46" t="s">
        <v>949</v>
      </c>
      <c r="E340" s="50">
        <v>260</v>
      </c>
      <c r="F340" s="47">
        <v>6.4000000000000001E-2</v>
      </c>
      <c r="G340" s="46" t="s">
        <v>729</v>
      </c>
      <c r="H340" s="48">
        <v>6.4000000000000001E-2</v>
      </c>
      <c r="I340" s="46" t="s">
        <v>960</v>
      </c>
      <c r="J340" s="60"/>
      <c r="K340" s="39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4"/>
      <c r="AF340" s="10"/>
      <c r="AG340" s="10"/>
      <c r="AH340" s="10"/>
      <c r="AI340" s="10"/>
    </row>
    <row r="341" spans="1:35" ht="15.95" customHeight="1" x14ac:dyDescent="0.2">
      <c r="A341" s="46" t="s">
        <v>86</v>
      </c>
      <c r="B341" s="46" t="s">
        <v>726</v>
      </c>
      <c r="C341" s="46" t="s">
        <v>727</v>
      </c>
      <c r="D341" s="46" t="s">
        <v>949</v>
      </c>
      <c r="E341" s="50">
        <v>266</v>
      </c>
      <c r="F341" s="47">
        <v>1.181</v>
      </c>
      <c r="G341" s="46" t="s">
        <v>729</v>
      </c>
      <c r="H341" s="48">
        <v>1.181</v>
      </c>
      <c r="I341" s="46" t="s">
        <v>960</v>
      </c>
      <c r="J341" s="60"/>
      <c r="K341" s="39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4"/>
      <c r="AF341" s="10"/>
      <c r="AG341" s="10"/>
      <c r="AH341" s="10"/>
      <c r="AI341" s="10"/>
    </row>
    <row r="342" spans="1:35" ht="15.95" customHeight="1" x14ac:dyDescent="0.2">
      <c r="A342" s="46" t="s">
        <v>87</v>
      </c>
      <c r="B342" s="46" t="s">
        <v>726</v>
      </c>
      <c r="C342" s="46" t="s">
        <v>727</v>
      </c>
      <c r="D342" s="46" t="s">
        <v>949</v>
      </c>
      <c r="E342" s="50">
        <v>272</v>
      </c>
      <c r="F342" s="47">
        <v>0.27</v>
      </c>
      <c r="G342" s="46" t="s">
        <v>48</v>
      </c>
      <c r="H342" s="48">
        <v>0.27</v>
      </c>
      <c r="I342" s="46" t="s">
        <v>960</v>
      </c>
      <c r="J342" s="6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4"/>
      <c r="AF342" s="10"/>
      <c r="AG342" s="10"/>
      <c r="AH342" s="10"/>
      <c r="AI342" s="10"/>
    </row>
    <row r="343" spans="1:35" ht="15.95" customHeight="1" x14ac:dyDescent="0.2">
      <c r="A343" s="46" t="s">
        <v>88</v>
      </c>
      <c r="B343" s="46" t="s">
        <v>726</v>
      </c>
      <c r="C343" s="46" t="s">
        <v>727</v>
      </c>
      <c r="D343" s="46" t="s">
        <v>949</v>
      </c>
      <c r="E343" s="50">
        <v>28</v>
      </c>
      <c r="F343" s="47">
        <v>0.49</v>
      </c>
      <c r="G343" s="46" t="s">
        <v>48</v>
      </c>
      <c r="H343" s="48">
        <v>0.49</v>
      </c>
      <c r="I343" s="46" t="s">
        <v>960</v>
      </c>
      <c r="J343" s="60"/>
      <c r="K343" s="39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4"/>
      <c r="AF343" s="10"/>
      <c r="AG343" s="10"/>
      <c r="AH343" s="10"/>
      <c r="AI343" s="10"/>
    </row>
    <row r="344" spans="1:35" ht="15.95" customHeight="1" x14ac:dyDescent="0.2">
      <c r="A344" s="46" t="s">
        <v>89</v>
      </c>
      <c r="B344" s="46" t="s">
        <v>726</v>
      </c>
      <c r="C344" s="46" t="s">
        <v>727</v>
      </c>
      <c r="D344" s="46" t="s">
        <v>949</v>
      </c>
      <c r="E344" s="50">
        <v>282</v>
      </c>
      <c r="F344" s="47">
        <v>0.65839999999999999</v>
      </c>
      <c r="G344" s="46" t="s">
        <v>729</v>
      </c>
      <c r="H344" s="48">
        <v>0.65839999999999999</v>
      </c>
      <c r="I344" s="46" t="s">
        <v>960</v>
      </c>
      <c r="J344" s="60"/>
      <c r="K344" s="39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4"/>
      <c r="AF344" s="10"/>
      <c r="AG344" s="10"/>
      <c r="AH344" s="10"/>
      <c r="AI344" s="10"/>
    </row>
    <row r="345" spans="1:35" ht="15.95" customHeight="1" x14ac:dyDescent="0.2">
      <c r="A345" s="46" t="s">
        <v>90</v>
      </c>
      <c r="B345" s="46" t="s">
        <v>726</v>
      </c>
      <c r="C345" s="46" t="s">
        <v>727</v>
      </c>
      <c r="D345" s="46" t="s">
        <v>949</v>
      </c>
      <c r="E345" s="50">
        <v>285</v>
      </c>
      <c r="F345" s="47">
        <v>0.03</v>
      </c>
      <c r="G345" s="46" t="s">
        <v>729</v>
      </c>
      <c r="H345" s="48">
        <v>0.03</v>
      </c>
      <c r="I345" s="46" t="s">
        <v>960</v>
      </c>
      <c r="J345" s="60"/>
      <c r="K345" s="39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4"/>
      <c r="AF345" s="10"/>
      <c r="AG345" s="10"/>
      <c r="AH345" s="10"/>
      <c r="AI345" s="10"/>
    </row>
    <row r="346" spans="1:35" ht="15.95" customHeight="1" x14ac:dyDescent="0.2">
      <c r="A346" s="46" t="s">
        <v>91</v>
      </c>
      <c r="B346" s="46" t="s">
        <v>726</v>
      </c>
      <c r="C346" s="46" t="s">
        <v>727</v>
      </c>
      <c r="D346" s="46" t="s">
        <v>949</v>
      </c>
      <c r="E346" s="50">
        <v>295</v>
      </c>
      <c r="F346" s="47">
        <v>1.1930000000000001</v>
      </c>
      <c r="G346" s="46" t="s">
        <v>48</v>
      </c>
      <c r="H346" s="48">
        <v>1.1930000000000001</v>
      </c>
      <c r="I346" s="46" t="s">
        <v>960</v>
      </c>
      <c r="J346" s="60"/>
      <c r="K346" s="39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4"/>
      <c r="AF346" s="10"/>
      <c r="AG346" s="10"/>
      <c r="AH346" s="10"/>
      <c r="AI346" s="10"/>
    </row>
    <row r="347" spans="1:35" ht="15.95" customHeight="1" x14ac:dyDescent="0.2">
      <c r="A347" s="178" t="s">
        <v>92</v>
      </c>
      <c r="B347" s="178" t="s">
        <v>726</v>
      </c>
      <c r="C347" s="209" t="s">
        <v>727</v>
      </c>
      <c r="D347" s="178" t="s">
        <v>949</v>
      </c>
      <c r="E347" s="184">
        <v>296</v>
      </c>
      <c r="F347" s="176">
        <v>0.06</v>
      </c>
      <c r="G347" s="46" t="s">
        <v>714</v>
      </c>
      <c r="H347" s="46">
        <v>7.1999999999999998E-3</v>
      </c>
      <c r="I347" s="180" t="s">
        <v>960</v>
      </c>
      <c r="J347" s="186"/>
      <c r="K347" s="4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4"/>
      <c r="AF347" s="10"/>
      <c r="AG347" s="10"/>
      <c r="AH347" s="10"/>
      <c r="AI347" s="10"/>
    </row>
    <row r="348" spans="1:35" ht="15.95" customHeight="1" x14ac:dyDescent="0.2">
      <c r="A348" s="190"/>
      <c r="B348" s="190"/>
      <c r="C348" s="240"/>
      <c r="D348" s="190"/>
      <c r="E348" s="196"/>
      <c r="F348" s="189"/>
      <c r="G348" s="46" t="s">
        <v>2378</v>
      </c>
      <c r="H348" s="62">
        <v>8.9999999999999998E-4</v>
      </c>
      <c r="I348" s="191"/>
      <c r="J348" s="187"/>
      <c r="K348" s="4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4"/>
      <c r="AF348" s="10"/>
      <c r="AG348" s="10"/>
      <c r="AH348" s="10"/>
      <c r="AI348" s="10"/>
    </row>
    <row r="349" spans="1:35" ht="15.95" customHeight="1" x14ac:dyDescent="0.2">
      <c r="A349" s="179"/>
      <c r="B349" s="179"/>
      <c r="C349" s="210"/>
      <c r="D349" s="179"/>
      <c r="E349" s="185"/>
      <c r="F349" s="177"/>
      <c r="G349" s="46" t="s">
        <v>48</v>
      </c>
      <c r="H349" s="62">
        <v>5.1900000000000002E-2</v>
      </c>
      <c r="I349" s="181"/>
      <c r="J349" s="188"/>
      <c r="K349" s="4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4"/>
      <c r="AF349" s="10"/>
      <c r="AG349" s="10"/>
      <c r="AH349" s="10"/>
      <c r="AI349" s="10"/>
    </row>
    <row r="350" spans="1:35" ht="15.95" customHeight="1" x14ac:dyDescent="0.2">
      <c r="A350" s="178" t="s">
        <v>93</v>
      </c>
      <c r="B350" s="178" t="s">
        <v>726</v>
      </c>
      <c r="C350" s="178" t="s">
        <v>727</v>
      </c>
      <c r="D350" s="178" t="s">
        <v>949</v>
      </c>
      <c r="E350" s="184">
        <v>297</v>
      </c>
      <c r="F350" s="176">
        <v>0.248</v>
      </c>
      <c r="G350" s="46" t="s">
        <v>714</v>
      </c>
      <c r="H350" s="113">
        <v>1E-3</v>
      </c>
      <c r="I350" s="180" t="s">
        <v>960</v>
      </c>
      <c r="J350" s="174"/>
      <c r="K350" s="4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4"/>
      <c r="AF350" s="10"/>
      <c r="AG350" s="10"/>
      <c r="AH350" s="10"/>
      <c r="AI350" s="10"/>
    </row>
    <row r="351" spans="1:35" ht="15.95" customHeight="1" x14ac:dyDescent="0.2">
      <c r="A351" s="190"/>
      <c r="B351" s="190"/>
      <c r="C351" s="190"/>
      <c r="D351" s="190"/>
      <c r="E351" s="196"/>
      <c r="F351" s="189"/>
      <c r="G351" s="46" t="s">
        <v>48</v>
      </c>
      <c r="H351" s="62">
        <v>0.24490000000000001</v>
      </c>
      <c r="I351" s="191"/>
      <c r="J351" s="257"/>
      <c r="K351" s="4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4"/>
      <c r="AF351" s="10"/>
      <c r="AG351" s="10"/>
      <c r="AH351" s="10"/>
      <c r="AI351" s="10"/>
    </row>
    <row r="352" spans="1:35" ht="15.95" customHeight="1" x14ac:dyDescent="0.2">
      <c r="A352" s="179"/>
      <c r="B352" s="179"/>
      <c r="C352" s="179"/>
      <c r="D352" s="179"/>
      <c r="E352" s="185"/>
      <c r="F352" s="177"/>
      <c r="G352" s="46" t="s">
        <v>40</v>
      </c>
      <c r="H352" s="62">
        <v>2.0999999999999999E-3</v>
      </c>
      <c r="I352" s="181"/>
      <c r="J352" s="175"/>
      <c r="K352" s="4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4"/>
      <c r="AF352" s="10"/>
      <c r="AG352" s="10"/>
      <c r="AH352" s="10"/>
      <c r="AI352" s="10"/>
    </row>
    <row r="353" spans="1:35" ht="15.95" customHeight="1" x14ac:dyDescent="0.2">
      <c r="A353" s="46" t="s">
        <v>94</v>
      </c>
      <c r="B353" s="46" t="s">
        <v>726</v>
      </c>
      <c r="C353" s="46" t="s">
        <v>727</v>
      </c>
      <c r="D353" s="46" t="s">
        <v>949</v>
      </c>
      <c r="E353" s="50">
        <v>31</v>
      </c>
      <c r="F353" s="47">
        <v>0.55000000000000004</v>
      </c>
      <c r="G353" s="46" t="s">
        <v>729</v>
      </c>
      <c r="H353" s="48">
        <v>0.55000000000000004</v>
      </c>
      <c r="I353" s="46" t="s">
        <v>960</v>
      </c>
      <c r="J353" s="6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4"/>
      <c r="AF353" s="10"/>
      <c r="AG353" s="10"/>
      <c r="AH353" s="10"/>
      <c r="AI353" s="10"/>
    </row>
    <row r="354" spans="1:35" ht="15.95" customHeight="1" x14ac:dyDescent="0.2">
      <c r="A354" s="178" t="s">
        <v>95</v>
      </c>
      <c r="B354" s="178" t="s">
        <v>726</v>
      </c>
      <c r="C354" s="178" t="s">
        <v>727</v>
      </c>
      <c r="D354" s="178" t="s">
        <v>949</v>
      </c>
      <c r="E354" s="184">
        <v>310</v>
      </c>
      <c r="F354" s="176">
        <v>7.0000000000000007E-2</v>
      </c>
      <c r="G354" s="46" t="s">
        <v>2379</v>
      </c>
      <c r="H354" s="62">
        <v>1.5299999999999999E-2</v>
      </c>
      <c r="I354" s="180" t="s">
        <v>960</v>
      </c>
      <c r="J354" s="186"/>
      <c r="K354" s="4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4"/>
      <c r="AF354" s="10"/>
      <c r="AG354" s="10"/>
      <c r="AH354" s="10"/>
      <c r="AI354" s="10"/>
    </row>
    <row r="355" spans="1:35" ht="15.95" customHeight="1" x14ac:dyDescent="0.2">
      <c r="A355" s="190"/>
      <c r="B355" s="190"/>
      <c r="C355" s="190"/>
      <c r="D355" s="190"/>
      <c r="E355" s="196"/>
      <c r="F355" s="189"/>
      <c r="G355" s="46" t="s">
        <v>2378</v>
      </c>
      <c r="H355" s="62">
        <v>1.77E-2</v>
      </c>
      <c r="I355" s="191"/>
      <c r="J355" s="187"/>
      <c r="K355" s="4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4"/>
      <c r="AF355" s="10"/>
      <c r="AG355" s="10"/>
      <c r="AH355" s="10"/>
      <c r="AI355" s="10"/>
    </row>
    <row r="356" spans="1:35" ht="15.95" customHeight="1" x14ac:dyDescent="0.2">
      <c r="A356" s="179"/>
      <c r="B356" s="179"/>
      <c r="C356" s="179"/>
      <c r="D356" s="179"/>
      <c r="E356" s="185"/>
      <c r="F356" s="177"/>
      <c r="G356" s="46" t="s">
        <v>48</v>
      </c>
      <c r="H356" s="113">
        <v>3.6999999999999998E-2</v>
      </c>
      <c r="I356" s="181"/>
      <c r="J356" s="188"/>
      <c r="K356" s="4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4"/>
      <c r="AF356" s="10"/>
      <c r="AG356" s="10"/>
      <c r="AH356" s="10"/>
      <c r="AI356" s="10"/>
    </row>
    <row r="357" spans="1:35" ht="15.95" customHeight="1" x14ac:dyDescent="0.2">
      <c r="A357" s="178" t="s">
        <v>96</v>
      </c>
      <c r="B357" s="178" t="s">
        <v>726</v>
      </c>
      <c r="C357" s="178" t="s">
        <v>727</v>
      </c>
      <c r="D357" s="178" t="s">
        <v>949</v>
      </c>
      <c r="E357" s="184">
        <v>312</v>
      </c>
      <c r="F357" s="176">
        <v>0.12</v>
      </c>
      <c r="G357" s="46" t="s">
        <v>2379</v>
      </c>
      <c r="H357" s="62">
        <v>9.7000000000000003E-3</v>
      </c>
      <c r="I357" s="180" t="s">
        <v>960</v>
      </c>
      <c r="J357" s="60"/>
      <c r="K357" s="4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4"/>
      <c r="AF357" s="10"/>
      <c r="AG357" s="10"/>
      <c r="AH357" s="10"/>
      <c r="AI357" s="10"/>
    </row>
    <row r="358" spans="1:35" ht="15.95" customHeight="1" x14ac:dyDescent="0.2">
      <c r="A358" s="179"/>
      <c r="B358" s="179"/>
      <c r="C358" s="179"/>
      <c r="D358" s="179"/>
      <c r="E358" s="185"/>
      <c r="F358" s="177"/>
      <c r="G358" s="46" t="s">
        <v>48</v>
      </c>
      <c r="H358" s="62">
        <v>0.1103</v>
      </c>
      <c r="I358" s="181"/>
      <c r="J358" s="60"/>
      <c r="K358" s="4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4"/>
      <c r="AF358" s="10"/>
      <c r="AG358" s="10"/>
      <c r="AH358" s="10"/>
      <c r="AI358" s="10"/>
    </row>
    <row r="359" spans="1:35" ht="15.95" customHeight="1" x14ac:dyDescent="0.2">
      <c r="A359" s="178" t="s">
        <v>97</v>
      </c>
      <c r="B359" s="178" t="s">
        <v>726</v>
      </c>
      <c r="C359" s="178" t="s">
        <v>727</v>
      </c>
      <c r="D359" s="178" t="s">
        <v>949</v>
      </c>
      <c r="E359" s="184">
        <v>319</v>
      </c>
      <c r="F359" s="176">
        <v>0.04</v>
      </c>
      <c r="G359" s="46" t="s">
        <v>2379</v>
      </c>
      <c r="H359" s="62">
        <v>2.6700000000000002E-2</v>
      </c>
      <c r="I359" s="180" t="s">
        <v>960</v>
      </c>
      <c r="J359" s="186"/>
      <c r="K359" s="4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4"/>
      <c r="AF359" s="10"/>
      <c r="AG359" s="10"/>
      <c r="AH359" s="10"/>
      <c r="AI359" s="10"/>
    </row>
    <row r="360" spans="1:35" ht="15.95" customHeight="1" x14ac:dyDescent="0.2">
      <c r="A360" s="190"/>
      <c r="B360" s="190"/>
      <c r="C360" s="190"/>
      <c r="D360" s="190"/>
      <c r="E360" s="196"/>
      <c r="F360" s="189"/>
      <c r="G360" s="46" t="s">
        <v>2378</v>
      </c>
      <c r="H360" s="62">
        <v>3.8E-3</v>
      </c>
      <c r="I360" s="191"/>
      <c r="J360" s="187"/>
      <c r="K360" s="4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4"/>
      <c r="AF360" s="10"/>
      <c r="AG360" s="10"/>
      <c r="AH360" s="10"/>
      <c r="AI360" s="10"/>
    </row>
    <row r="361" spans="1:35" ht="15.95" customHeight="1" x14ac:dyDescent="0.2">
      <c r="A361" s="179"/>
      <c r="B361" s="179"/>
      <c r="C361" s="179"/>
      <c r="D361" s="179"/>
      <c r="E361" s="185"/>
      <c r="F361" s="177"/>
      <c r="G361" s="46" t="s">
        <v>48</v>
      </c>
      <c r="H361" s="62">
        <v>9.4999999999999998E-3</v>
      </c>
      <c r="I361" s="181"/>
      <c r="J361" s="188"/>
      <c r="K361" s="4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4"/>
      <c r="AF361" s="10"/>
      <c r="AG361" s="10"/>
      <c r="AH361" s="10"/>
      <c r="AI361" s="10"/>
    </row>
    <row r="362" spans="1:35" ht="15.95" customHeight="1" x14ac:dyDescent="0.2">
      <c r="A362" s="178" t="s">
        <v>98</v>
      </c>
      <c r="B362" s="178" t="s">
        <v>726</v>
      </c>
      <c r="C362" s="178" t="s">
        <v>727</v>
      </c>
      <c r="D362" s="178" t="s">
        <v>949</v>
      </c>
      <c r="E362" s="184">
        <v>324</v>
      </c>
      <c r="F362" s="193">
        <v>0.05</v>
      </c>
      <c r="G362" s="46" t="s">
        <v>967</v>
      </c>
      <c r="H362" s="113">
        <v>2E-3</v>
      </c>
      <c r="I362" s="180" t="s">
        <v>960</v>
      </c>
      <c r="J362" s="174"/>
      <c r="K362" s="39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4"/>
      <c r="AF362" s="10"/>
      <c r="AG362" s="10"/>
      <c r="AH362" s="10"/>
      <c r="AI362" s="10"/>
    </row>
    <row r="363" spans="1:35" ht="15.95" customHeight="1" x14ac:dyDescent="0.2">
      <c r="A363" s="179"/>
      <c r="B363" s="179"/>
      <c r="C363" s="179"/>
      <c r="D363" s="179"/>
      <c r="E363" s="185"/>
      <c r="F363" s="195"/>
      <c r="G363" s="46" t="s">
        <v>48</v>
      </c>
      <c r="H363" s="113">
        <v>4.8000000000000001E-2</v>
      </c>
      <c r="I363" s="181"/>
      <c r="J363" s="175"/>
      <c r="K363" s="39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4"/>
      <c r="AF363" s="10"/>
      <c r="AG363" s="10"/>
      <c r="AH363" s="10"/>
      <c r="AI363" s="10"/>
    </row>
    <row r="364" spans="1:35" ht="15.95" customHeight="1" x14ac:dyDescent="0.2">
      <c r="A364" s="178" t="s">
        <v>99</v>
      </c>
      <c r="B364" s="178" t="s">
        <v>726</v>
      </c>
      <c r="C364" s="178" t="s">
        <v>727</v>
      </c>
      <c r="D364" s="178" t="s">
        <v>949</v>
      </c>
      <c r="E364" s="184">
        <v>330</v>
      </c>
      <c r="F364" s="176">
        <v>0.11</v>
      </c>
      <c r="G364" s="46" t="s">
        <v>2380</v>
      </c>
      <c r="H364" s="62">
        <v>1.1000000000000001E-3</v>
      </c>
      <c r="I364" s="180" t="s">
        <v>960</v>
      </c>
      <c r="J364" s="186"/>
      <c r="K364" s="4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4"/>
      <c r="AF364" s="10"/>
      <c r="AG364" s="10"/>
      <c r="AH364" s="10"/>
      <c r="AI364" s="10"/>
    </row>
    <row r="365" spans="1:35" ht="15.95" customHeight="1" x14ac:dyDescent="0.2">
      <c r="A365" s="190"/>
      <c r="B365" s="190"/>
      <c r="C365" s="190"/>
      <c r="D365" s="190"/>
      <c r="E365" s="196"/>
      <c r="F365" s="189"/>
      <c r="G365" s="46" t="s">
        <v>2202</v>
      </c>
      <c r="H365" s="62">
        <v>2.53E-2</v>
      </c>
      <c r="I365" s="191"/>
      <c r="J365" s="187"/>
      <c r="K365" s="4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4"/>
      <c r="AF365" s="10"/>
      <c r="AG365" s="10"/>
      <c r="AH365" s="10"/>
      <c r="AI365" s="10"/>
    </row>
    <row r="366" spans="1:35" ht="15.95" customHeight="1" x14ac:dyDescent="0.2">
      <c r="A366" s="179"/>
      <c r="B366" s="179"/>
      <c r="C366" s="179"/>
      <c r="D366" s="179"/>
      <c r="E366" s="185"/>
      <c r="F366" s="177"/>
      <c r="G366" s="46" t="s">
        <v>48</v>
      </c>
      <c r="H366" s="62">
        <v>8.3599999999999994E-2</v>
      </c>
      <c r="I366" s="181"/>
      <c r="J366" s="188"/>
      <c r="K366" s="4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4"/>
      <c r="AF366" s="10"/>
      <c r="AG366" s="10"/>
      <c r="AH366" s="10"/>
      <c r="AI366" s="10"/>
    </row>
    <row r="367" spans="1:35" ht="15.95" customHeight="1" x14ac:dyDescent="0.2">
      <c r="A367" s="46" t="s">
        <v>100</v>
      </c>
      <c r="B367" s="46" t="s">
        <v>726</v>
      </c>
      <c r="C367" s="46" t="s">
        <v>727</v>
      </c>
      <c r="D367" s="46" t="s">
        <v>949</v>
      </c>
      <c r="E367" s="50">
        <v>333</v>
      </c>
      <c r="F367" s="47">
        <v>0.02</v>
      </c>
      <c r="G367" s="46" t="s">
        <v>48</v>
      </c>
      <c r="H367" s="48">
        <v>0.02</v>
      </c>
      <c r="I367" s="46" t="s">
        <v>960</v>
      </c>
      <c r="J367" s="60"/>
      <c r="K367" s="39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4"/>
      <c r="AF367" s="10"/>
      <c r="AG367" s="10"/>
      <c r="AH367" s="10"/>
      <c r="AI367" s="10"/>
    </row>
    <row r="368" spans="1:35" ht="15.95" customHeight="1" x14ac:dyDescent="0.2">
      <c r="A368" s="46" t="s">
        <v>101</v>
      </c>
      <c r="B368" s="46" t="s">
        <v>726</v>
      </c>
      <c r="C368" s="46" t="s">
        <v>727</v>
      </c>
      <c r="D368" s="46" t="s">
        <v>949</v>
      </c>
      <c r="E368" s="50">
        <v>337</v>
      </c>
      <c r="F368" s="47">
        <v>0.04</v>
      </c>
      <c r="G368" s="46" t="s">
        <v>967</v>
      </c>
      <c r="H368" s="48">
        <v>0.04</v>
      </c>
      <c r="I368" s="46" t="s">
        <v>960</v>
      </c>
      <c r="J368" s="60"/>
      <c r="K368" s="39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4"/>
      <c r="AF368" s="10"/>
      <c r="AG368" s="10"/>
      <c r="AH368" s="10"/>
      <c r="AI368" s="10"/>
    </row>
    <row r="369" spans="1:35" ht="15.95" customHeight="1" x14ac:dyDescent="0.2">
      <c r="A369" s="46" t="s">
        <v>102</v>
      </c>
      <c r="B369" s="46" t="s">
        <v>726</v>
      </c>
      <c r="C369" s="46" t="s">
        <v>727</v>
      </c>
      <c r="D369" s="46" t="s">
        <v>949</v>
      </c>
      <c r="E369" s="46" t="s">
        <v>911</v>
      </c>
      <c r="F369" s="47">
        <v>0.68910000000000005</v>
      </c>
      <c r="G369" s="46" t="s">
        <v>729</v>
      </c>
      <c r="H369" s="48">
        <v>0.68910000000000005</v>
      </c>
      <c r="I369" s="46" t="s">
        <v>960</v>
      </c>
      <c r="J369" s="60"/>
      <c r="K369" s="39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4"/>
      <c r="AF369" s="10"/>
      <c r="AG369" s="10"/>
      <c r="AH369" s="10"/>
      <c r="AI369" s="10"/>
    </row>
    <row r="370" spans="1:35" ht="15.95" customHeight="1" x14ac:dyDescent="0.2">
      <c r="A370" s="178" t="s">
        <v>103</v>
      </c>
      <c r="B370" s="178" t="s">
        <v>726</v>
      </c>
      <c r="C370" s="178" t="s">
        <v>727</v>
      </c>
      <c r="D370" s="178" t="s">
        <v>949</v>
      </c>
      <c r="E370" s="184">
        <v>347</v>
      </c>
      <c r="F370" s="176">
        <v>0.03</v>
      </c>
      <c r="G370" s="46" t="s">
        <v>967</v>
      </c>
      <c r="H370" s="62">
        <v>9.1000000000000004E-3</v>
      </c>
      <c r="I370" s="180" t="s">
        <v>960</v>
      </c>
      <c r="J370" s="60"/>
      <c r="K370" s="39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4"/>
      <c r="AF370" s="10"/>
      <c r="AG370" s="10"/>
      <c r="AH370" s="10"/>
      <c r="AI370" s="10"/>
    </row>
    <row r="371" spans="1:35" ht="15.95" customHeight="1" x14ac:dyDescent="0.2">
      <c r="A371" s="179"/>
      <c r="B371" s="179"/>
      <c r="C371" s="179"/>
      <c r="D371" s="179"/>
      <c r="E371" s="185"/>
      <c r="F371" s="177"/>
      <c r="G371" s="46" t="s">
        <v>2378</v>
      </c>
      <c r="H371" s="62">
        <v>2.0899999999999998E-2</v>
      </c>
      <c r="I371" s="181"/>
      <c r="J371" s="6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4"/>
      <c r="AF371" s="10"/>
      <c r="AG371" s="10"/>
      <c r="AH371" s="10"/>
      <c r="AI371" s="10"/>
    </row>
    <row r="372" spans="1:35" ht="15.95" customHeight="1" x14ac:dyDescent="0.2">
      <c r="A372" s="46" t="s">
        <v>104</v>
      </c>
      <c r="B372" s="46" t="s">
        <v>726</v>
      </c>
      <c r="C372" s="46" t="s">
        <v>727</v>
      </c>
      <c r="D372" s="46" t="s">
        <v>949</v>
      </c>
      <c r="E372" s="50">
        <v>350</v>
      </c>
      <c r="F372" s="47">
        <v>0.03</v>
      </c>
      <c r="G372" s="46" t="s">
        <v>967</v>
      </c>
      <c r="H372" s="48">
        <v>0.03</v>
      </c>
      <c r="I372" s="46" t="s">
        <v>960</v>
      </c>
      <c r="J372" s="60"/>
      <c r="K372" s="39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4"/>
      <c r="AF372" s="10"/>
      <c r="AG372" s="10"/>
      <c r="AH372" s="10"/>
      <c r="AI372" s="10"/>
    </row>
    <row r="373" spans="1:35" ht="15.95" customHeight="1" x14ac:dyDescent="0.2">
      <c r="A373" s="178" t="s">
        <v>105</v>
      </c>
      <c r="B373" s="178" t="s">
        <v>726</v>
      </c>
      <c r="C373" s="178" t="s">
        <v>727</v>
      </c>
      <c r="D373" s="178" t="s">
        <v>949</v>
      </c>
      <c r="E373" s="184">
        <v>358</v>
      </c>
      <c r="F373" s="176">
        <v>0.1</v>
      </c>
      <c r="G373" s="46" t="s">
        <v>967</v>
      </c>
      <c r="H373" s="62">
        <v>4.3900000000000002E-2</v>
      </c>
      <c r="I373" s="180" t="s">
        <v>960</v>
      </c>
      <c r="J373" s="60"/>
      <c r="K373" s="4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4"/>
      <c r="AF373" s="10"/>
      <c r="AG373" s="10"/>
      <c r="AH373" s="10"/>
      <c r="AI373" s="10"/>
    </row>
    <row r="374" spans="1:35" ht="15.95" customHeight="1" x14ac:dyDescent="0.2">
      <c r="A374" s="179"/>
      <c r="B374" s="179"/>
      <c r="C374" s="179"/>
      <c r="D374" s="179"/>
      <c r="E374" s="185"/>
      <c r="F374" s="177"/>
      <c r="G374" s="46" t="s">
        <v>48</v>
      </c>
      <c r="H374" s="62">
        <v>5.6099999999999997E-2</v>
      </c>
      <c r="I374" s="181"/>
      <c r="J374" s="60"/>
      <c r="K374" s="4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4"/>
      <c r="AF374" s="10"/>
      <c r="AG374" s="10"/>
      <c r="AH374" s="10"/>
      <c r="AI374" s="10"/>
    </row>
    <row r="375" spans="1:35" ht="15.95" customHeight="1" x14ac:dyDescent="0.2">
      <c r="A375" s="178" t="s">
        <v>106</v>
      </c>
      <c r="B375" s="178" t="s">
        <v>726</v>
      </c>
      <c r="C375" s="178" t="s">
        <v>727</v>
      </c>
      <c r="D375" s="178" t="s">
        <v>949</v>
      </c>
      <c r="E375" s="184">
        <v>363</v>
      </c>
      <c r="F375" s="176">
        <v>6.6000000000000003E-2</v>
      </c>
      <c r="G375" s="46" t="s">
        <v>967</v>
      </c>
      <c r="H375" s="62">
        <v>1.67E-2</v>
      </c>
      <c r="I375" s="180" t="s">
        <v>960</v>
      </c>
      <c r="J375" s="174"/>
      <c r="K375" s="39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4"/>
      <c r="AF375" s="10"/>
      <c r="AG375" s="10"/>
      <c r="AH375" s="10"/>
      <c r="AI375" s="10"/>
    </row>
    <row r="376" spans="1:35" ht="15.95" customHeight="1" x14ac:dyDescent="0.2">
      <c r="A376" s="179"/>
      <c r="B376" s="179"/>
      <c r="C376" s="179"/>
      <c r="D376" s="179"/>
      <c r="E376" s="185"/>
      <c r="F376" s="177"/>
      <c r="G376" s="46" t="s">
        <v>48</v>
      </c>
      <c r="H376" s="62">
        <v>4.9299999999999997E-2</v>
      </c>
      <c r="I376" s="181"/>
      <c r="J376" s="175"/>
      <c r="K376" s="39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4"/>
      <c r="AF376" s="10"/>
      <c r="AG376" s="10"/>
      <c r="AH376" s="10"/>
      <c r="AI376" s="10"/>
    </row>
    <row r="377" spans="1:35" ht="15.95" customHeight="1" x14ac:dyDescent="0.2">
      <c r="A377" s="46" t="s">
        <v>107</v>
      </c>
      <c r="B377" s="46" t="s">
        <v>726</v>
      </c>
      <c r="C377" s="46" t="s">
        <v>727</v>
      </c>
      <c r="D377" s="46" t="s">
        <v>949</v>
      </c>
      <c r="E377" s="50">
        <v>366</v>
      </c>
      <c r="F377" s="47">
        <v>0.04</v>
      </c>
      <c r="G377" s="46" t="s">
        <v>48</v>
      </c>
      <c r="H377" s="48">
        <v>0.04</v>
      </c>
      <c r="I377" s="46" t="s">
        <v>960</v>
      </c>
      <c r="J377" s="6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4"/>
      <c r="AF377" s="10"/>
      <c r="AG377" s="10"/>
      <c r="AH377" s="10"/>
      <c r="AI377" s="10"/>
    </row>
    <row r="378" spans="1:35" ht="15.95" customHeight="1" x14ac:dyDescent="0.2">
      <c r="A378" s="46" t="s">
        <v>108</v>
      </c>
      <c r="B378" s="46" t="s">
        <v>726</v>
      </c>
      <c r="C378" s="46" t="s">
        <v>727</v>
      </c>
      <c r="D378" s="46" t="s">
        <v>949</v>
      </c>
      <c r="E378" s="50">
        <v>368</v>
      </c>
      <c r="F378" s="47">
        <v>7.4999999999999997E-2</v>
      </c>
      <c r="G378" s="46" t="s">
        <v>48</v>
      </c>
      <c r="H378" s="48">
        <v>7.4999999999999997E-2</v>
      </c>
      <c r="I378" s="46" t="s">
        <v>960</v>
      </c>
      <c r="J378" s="60"/>
      <c r="K378" s="39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4"/>
      <c r="AF378" s="10"/>
      <c r="AG378" s="10"/>
      <c r="AH378" s="10"/>
      <c r="AI378" s="10"/>
    </row>
    <row r="379" spans="1:35" ht="15.95" customHeight="1" x14ac:dyDescent="0.2">
      <c r="A379" s="46" t="s">
        <v>109</v>
      </c>
      <c r="B379" s="46" t="s">
        <v>726</v>
      </c>
      <c r="C379" s="46" t="s">
        <v>727</v>
      </c>
      <c r="D379" s="46" t="s">
        <v>949</v>
      </c>
      <c r="E379" s="50">
        <v>369</v>
      </c>
      <c r="F379" s="47">
        <v>0.02</v>
      </c>
      <c r="G379" s="46" t="s">
        <v>48</v>
      </c>
      <c r="H379" s="48">
        <v>0.02</v>
      </c>
      <c r="I379" s="46" t="s">
        <v>960</v>
      </c>
      <c r="J379" s="60"/>
      <c r="K379" s="39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4"/>
      <c r="AF379" s="10"/>
      <c r="AG379" s="10"/>
      <c r="AH379" s="10"/>
      <c r="AI379" s="10"/>
    </row>
    <row r="380" spans="1:35" ht="15.95" customHeight="1" x14ac:dyDescent="0.2">
      <c r="A380" s="178" t="s">
        <v>110</v>
      </c>
      <c r="B380" s="178" t="s">
        <v>726</v>
      </c>
      <c r="C380" s="178" t="s">
        <v>727</v>
      </c>
      <c r="D380" s="178" t="s">
        <v>949</v>
      </c>
      <c r="E380" s="184">
        <v>375</v>
      </c>
      <c r="F380" s="176">
        <v>0.19</v>
      </c>
      <c r="G380" s="46" t="s">
        <v>967</v>
      </c>
      <c r="H380" s="62">
        <v>0.1895</v>
      </c>
      <c r="I380" s="180" t="s">
        <v>960</v>
      </c>
      <c r="J380" s="174"/>
      <c r="K380" s="4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4"/>
      <c r="AF380" s="10"/>
      <c r="AG380" s="10"/>
      <c r="AH380" s="10"/>
      <c r="AI380" s="10"/>
    </row>
    <row r="381" spans="1:35" ht="15.95" customHeight="1" x14ac:dyDescent="0.2">
      <c r="A381" s="179"/>
      <c r="B381" s="179"/>
      <c r="C381" s="179"/>
      <c r="D381" s="179"/>
      <c r="E381" s="185"/>
      <c r="F381" s="177"/>
      <c r="G381" s="46" t="s">
        <v>48</v>
      </c>
      <c r="H381" s="62">
        <v>5.0000000000000001E-4</v>
      </c>
      <c r="I381" s="181"/>
      <c r="J381" s="175"/>
      <c r="K381" s="4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4"/>
      <c r="AF381" s="10"/>
      <c r="AG381" s="10"/>
      <c r="AH381" s="10"/>
      <c r="AI381" s="10"/>
    </row>
    <row r="382" spans="1:35" ht="15.95" customHeight="1" x14ac:dyDescent="0.2">
      <c r="A382" s="46" t="s">
        <v>111</v>
      </c>
      <c r="B382" s="46" t="s">
        <v>726</v>
      </c>
      <c r="C382" s="46" t="s">
        <v>727</v>
      </c>
      <c r="D382" s="46" t="s">
        <v>949</v>
      </c>
      <c r="E382" s="50">
        <v>376</v>
      </c>
      <c r="F382" s="47">
        <v>0.02</v>
      </c>
      <c r="G382" s="46" t="s">
        <v>49</v>
      </c>
      <c r="H382" s="48">
        <v>0.02</v>
      </c>
      <c r="I382" s="46" t="s">
        <v>960</v>
      </c>
      <c r="J382" s="60"/>
      <c r="K382" s="39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4"/>
      <c r="AF382" s="10"/>
      <c r="AG382" s="10"/>
      <c r="AH382" s="10"/>
      <c r="AI382" s="10"/>
    </row>
    <row r="383" spans="1:35" ht="15.95" customHeight="1" x14ac:dyDescent="0.2">
      <c r="A383" s="178" t="s">
        <v>112</v>
      </c>
      <c r="B383" s="178" t="s">
        <v>726</v>
      </c>
      <c r="C383" s="178" t="s">
        <v>727</v>
      </c>
      <c r="D383" s="178" t="s">
        <v>949</v>
      </c>
      <c r="E383" s="184">
        <v>377</v>
      </c>
      <c r="F383" s="176">
        <v>5.4600000000000003E-2</v>
      </c>
      <c r="G383" s="46" t="s">
        <v>716</v>
      </c>
      <c r="H383" s="62">
        <v>3.3E-3</v>
      </c>
      <c r="I383" s="180" t="s">
        <v>960</v>
      </c>
      <c r="J383" s="186"/>
      <c r="K383" s="4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4"/>
      <c r="AF383" s="10"/>
      <c r="AG383" s="10"/>
      <c r="AH383" s="10"/>
      <c r="AI383" s="10"/>
    </row>
    <row r="384" spans="1:35" ht="15.95" customHeight="1" x14ac:dyDescent="0.2">
      <c r="A384" s="190"/>
      <c r="B384" s="190"/>
      <c r="C384" s="190"/>
      <c r="D384" s="190"/>
      <c r="E384" s="196"/>
      <c r="F384" s="189"/>
      <c r="G384" s="62" t="s">
        <v>1673</v>
      </c>
      <c r="H384" s="62">
        <v>4.8999999999999998E-3</v>
      </c>
      <c r="I384" s="191"/>
      <c r="J384" s="187"/>
      <c r="K384" s="4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4"/>
      <c r="AF384" s="10"/>
      <c r="AG384" s="10"/>
      <c r="AH384" s="10"/>
      <c r="AI384" s="10"/>
    </row>
    <row r="385" spans="1:35" ht="15.95" customHeight="1" x14ac:dyDescent="0.2">
      <c r="A385" s="190"/>
      <c r="B385" s="190"/>
      <c r="C385" s="190"/>
      <c r="D385" s="190"/>
      <c r="E385" s="196"/>
      <c r="F385" s="189"/>
      <c r="G385" s="62" t="s">
        <v>48</v>
      </c>
      <c r="H385" s="62">
        <v>4.1000000000000003E-3</v>
      </c>
      <c r="I385" s="191"/>
      <c r="J385" s="187"/>
      <c r="K385" s="4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4"/>
      <c r="AF385" s="10"/>
      <c r="AG385" s="10"/>
      <c r="AH385" s="10"/>
      <c r="AI385" s="10"/>
    </row>
    <row r="386" spans="1:35" ht="15.95" customHeight="1" x14ac:dyDescent="0.2">
      <c r="A386" s="179"/>
      <c r="B386" s="179"/>
      <c r="C386" s="179"/>
      <c r="D386" s="179"/>
      <c r="E386" s="185"/>
      <c r="F386" s="177"/>
      <c r="G386" s="62" t="s">
        <v>40</v>
      </c>
      <c r="H386" s="62">
        <v>4.2299999999999997E-2</v>
      </c>
      <c r="I386" s="181"/>
      <c r="J386" s="188"/>
      <c r="K386" s="4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4"/>
      <c r="AF386" s="10"/>
      <c r="AG386" s="10"/>
      <c r="AH386" s="10"/>
      <c r="AI386" s="10"/>
    </row>
    <row r="387" spans="1:35" ht="15.95" customHeight="1" x14ac:dyDescent="0.2">
      <c r="A387" s="46" t="s">
        <v>113</v>
      </c>
      <c r="B387" s="46" t="s">
        <v>726</v>
      </c>
      <c r="C387" s="46" t="s">
        <v>727</v>
      </c>
      <c r="D387" s="46" t="s">
        <v>949</v>
      </c>
      <c r="E387" s="50">
        <v>379</v>
      </c>
      <c r="F387" s="47">
        <v>0.1457</v>
      </c>
      <c r="G387" s="46" t="s">
        <v>30</v>
      </c>
      <c r="H387" s="48">
        <v>0.1457</v>
      </c>
      <c r="I387" s="46" t="s">
        <v>968</v>
      </c>
      <c r="J387" s="49" t="s">
        <v>969</v>
      </c>
      <c r="K387" s="39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4"/>
      <c r="AF387" s="10"/>
      <c r="AG387" s="10"/>
      <c r="AH387" s="10"/>
      <c r="AI387" s="10"/>
    </row>
    <row r="388" spans="1:35" ht="15.95" customHeight="1" x14ac:dyDescent="0.2">
      <c r="A388" s="178" t="s">
        <v>114</v>
      </c>
      <c r="B388" s="178" t="s">
        <v>726</v>
      </c>
      <c r="C388" s="178" t="s">
        <v>727</v>
      </c>
      <c r="D388" s="178" t="s">
        <v>949</v>
      </c>
      <c r="E388" s="184">
        <v>380</v>
      </c>
      <c r="F388" s="176">
        <v>8.6471999999999998</v>
      </c>
      <c r="G388" s="43" t="s">
        <v>2376</v>
      </c>
      <c r="H388" s="64">
        <v>0.26929999999999998</v>
      </c>
      <c r="I388" s="180" t="s">
        <v>950</v>
      </c>
      <c r="J388" s="186"/>
      <c r="K388" s="41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4"/>
      <c r="AF388" s="10"/>
      <c r="AG388" s="10"/>
      <c r="AH388" s="10"/>
      <c r="AI388" s="10"/>
    </row>
    <row r="389" spans="1:35" ht="15.95" customHeight="1" x14ac:dyDescent="0.2">
      <c r="A389" s="190"/>
      <c r="B389" s="190"/>
      <c r="C389" s="190"/>
      <c r="D389" s="190"/>
      <c r="E389" s="196"/>
      <c r="F389" s="189"/>
      <c r="G389" s="43" t="s">
        <v>2377</v>
      </c>
      <c r="H389" s="64">
        <v>8.1786999999999992</v>
      </c>
      <c r="I389" s="191"/>
      <c r="J389" s="187"/>
      <c r="K389" s="41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4"/>
      <c r="AF389" s="10"/>
      <c r="AG389" s="10"/>
      <c r="AH389" s="10"/>
      <c r="AI389" s="10"/>
    </row>
    <row r="390" spans="1:35" ht="15.95" customHeight="1" x14ac:dyDescent="0.2">
      <c r="A390" s="179"/>
      <c r="B390" s="179"/>
      <c r="C390" s="179"/>
      <c r="D390" s="179"/>
      <c r="E390" s="185"/>
      <c r="F390" s="177"/>
      <c r="G390" s="43" t="s">
        <v>40</v>
      </c>
      <c r="H390" s="64">
        <v>0.19919999999999999</v>
      </c>
      <c r="I390" s="181"/>
      <c r="J390" s="188"/>
      <c r="K390" s="41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4"/>
      <c r="AF390" s="10"/>
      <c r="AG390" s="10"/>
      <c r="AH390" s="10"/>
      <c r="AI390" s="10"/>
    </row>
    <row r="391" spans="1:35" ht="15.95" customHeight="1" x14ac:dyDescent="0.2">
      <c r="A391" s="46" t="s">
        <v>115</v>
      </c>
      <c r="B391" s="46" t="s">
        <v>726</v>
      </c>
      <c r="C391" s="46" t="s">
        <v>727</v>
      </c>
      <c r="D391" s="46" t="s">
        <v>949</v>
      </c>
      <c r="E391" s="46" t="s">
        <v>971</v>
      </c>
      <c r="F391" s="47">
        <v>6.6E-3</v>
      </c>
      <c r="G391" s="46" t="s">
        <v>729</v>
      </c>
      <c r="H391" s="48">
        <v>6.6E-3</v>
      </c>
      <c r="I391" s="46" t="s">
        <v>970</v>
      </c>
      <c r="J391" s="60"/>
      <c r="K391" s="39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4"/>
      <c r="AF391" s="10"/>
      <c r="AG391" s="10"/>
      <c r="AH391" s="10"/>
      <c r="AI391" s="10"/>
    </row>
    <row r="392" spans="1:35" ht="15.95" customHeight="1" x14ac:dyDescent="0.2">
      <c r="A392" s="46" t="s">
        <v>116</v>
      </c>
      <c r="B392" s="46" t="s">
        <v>726</v>
      </c>
      <c r="C392" s="46" t="s">
        <v>727</v>
      </c>
      <c r="D392" s="46" t="s">
        <v>949</v>
      </c>
      <c r="E392" s="50">
        <v>47</v>
      </c>
      <c r="F392" s="47">
        <v>2.9100000000000001E-2</v>
      </c>
      <c r="G392" s="46" t="s">
        <v>729</v>
      </c>
      <c r="H392" s="48">
        <v>2.9100000000000001E-2</v>
      </c>
      <c r="I392" s="46" t="s">
        <v>960</v>
      </c>
      <c r="J392" s="60"/>
      <c r="K392" s="39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4"/>
      <c r="AF392" s="10"/>
      <c r="AG392" s="10"/>
      <c r="AH392" s="10"/>
      <c r="AI392" s="10"/>
    </row>
    <row r="393" spans="1:35" ht="15.95" customHeight="1" x14ac:dyDescent="0.2">
      <c r="A393" s="46" t="s">
        <v>117</v>
      </c>
      <c r="B393" s="46" t="s">
        <v>726</v>
      </c>
      <c r="C393" s="46" t="s">
        <v>727</v>
      </c>
      <c r="D393" s="46" t="s">
        <v>949</v>
      </c>
      <c r="E393" s="50">
        <v>48</v>
      </c>
      <c r="F393" s="47">
        <v>0.32</v>
      </c>
      <c r="G393" s="46" t="s">
        <v>729</v>
      </c>
      <c r="H393" s="48">
        <v>0.32</v>
      </c>
      <c r="I393" s="46" t="s">
        <v>960</v>
      </c>
      <c r="J393" s="60"/>
      <c r="K393" s="39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4"/>
      <c r="AF393" s="10"/>
      <c r="AG393" s="10"/>
      <c r="AH393" s="10"/>
      <c r="AI393" s="10"/>
    </row>
    <row r="394" spans="1:35" ht="15.95" customHeight="1" x14ac:dyDescent="0.2">
      <c r="A394" s="46" t="s">
        <v>118</v>
      </c>
      <c r="B394" s="46" t="s">
        <v>726</v>
      </c>
      <c r="C394" s="46" t="s">
        <v>727</v>
      </c>
      <c r="D394" s="46" t="s">
        <v>949</v>
      </c>
      <c r="E394" s="46" t="s">
        <v>819</v>
      </c>
      <c r="F394" s="47">
        <v>8.9800000000000005E-2</v>
      </c>
      <c r="G394" s="46" t="s">
        <v>30</v>
      </c>
      <c r="H394" s="48">
        <v>8.9800000000000005E-2</v>
      </c>
      <c r="I394" s="46" t="s">
        <v>972</v>
      </c>
      <c r="J394" s="6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4"/>
      <c r="AF394" s="10"/>
      <c r="AG394" s="10"/>
      <c r="AH394" s="10"/>
      <c r="AI394" s="10"/>
    </row>
    <row r="395" spans="1:35" ht="15.95" customHeight="1" x14ac:dyDescent="0.2">
      <c r="A395" s="46" t="s">
        <v>119</v>
      </c>
      <c r="B395" s="46" t="s">
        <v>726</v>
      </c>
      <c r="C395" s="46" t="s">
        <v>727</v>
      </c>
      <c r="D395" s="46" t="s">
        <v>949</v>
      </c>
      <c r="E395" s="50">
        <v>67</v>
      </c>
      <c r="F395" s="47">
        <v>0.2964</v>
      </c>
      <c r="G395" s="46" t="s">
        <v>729</v>
      </c>
      <c r="H395" s="48">
        <v>0.2964</v>
      </c>
      <c r="I395" s="46" t="s">
        <v>960</v>
      </c>
      <c r="J395" s="60"/>
      <c r="K395" s="39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4"/>
      <c r="AF395" s="10"/>
      <c r="AG395" s="10"/>
      <c r="AH395" s="10"/>
      <c r="AI395" s="10"/>
    </row>
    <row r="396" spans="1:35" ht="15.95" customHeight="1" x14ac:dyDescent="0.2">
      <c r="A396" s="46" t="s">
        <v>120</v>
      </c>
      <c r="B396" s="46" t="s">
        <v>726</v>
      </c>
      <c r="C396" s="46" t="s">
        <v>727</v>
      </c>
      <c r="D396" s="46" t="s">
        <v>949</v>
      </c>
      <c r="E396" s="50">
        <v>74</v>
      </c>
      <c r="F396" s="47">
        <v>0.23100000000000001</v>
      </c>
      <c r="G396" s="46" t="s">
        <v>48</v>
      </c>
      <c r="H396" s="48">
        <v>0.23100000000000001</v>
      </c>
      <c r="I396" s="46" t="s">
        <v>960</v>
      </c>
      <c r="J396" s="60"/>
      <c r="K396" s="39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4"/>
      <c r="AF396" s="10"/>
      <c r="AG396" s="10"/>
      <c r="AH396" s="10"/>
      <c r="AI396" s="10"/>
    </row>
    <row r="397" spans="1:35" ht="15.95" customHeight="1" x14ac:dyDescent="0.2">
      <c r="A397" s="178" t="s">
        <v>121</v>
      </c>
      <c r="B397" s="178" t="s">
        <v>726</v>
      </c>
      <c r="C397" s="178" t="s">
        <v>727</v>
      </c>
      <c r="D397" s="178" t="s">
        <v>949</v>
      </c>
      <c r="E397" s="184">
        <v>81</v>
      </c>
      <c r="F397" s="176">
        <v>0.13200000000000001</v>
      </c>
      <c r="G397" s="46" t="s">
        <v>2365</v>
      </c>
      <c r="H397" s="62">
        <v>6.3700000000000007E-2</v>
      </c>
      <c r="I397" s="180" t="s">
        <v>960</v>
      </c>
      <c r="J397" s="186"/>
      <c r="K397" s="4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4"/>
      <c r="AF397" s="10"/>
      <c r="AG397" s="10"/>
      <c r="AH397" s="10"/>
      <c r="AI397" s="10"/>
    </row>
    <row r="398" spans="1:35" ht="15.95" customHeight="1" x14ac:dyDescent="0.2">
      <c r="A398" s="190"/>
      <c r="B398" s="190"/>
      <c r="C398" s="190"/>
      <c r="D398" s="190"/>
      <c r="E398" s="196"/>
      <c r="F398" s="189"/>
      <c r="G398" s="46" t="s">
        <v>967</v>
      </c>
      <c r="H398" s="62">
        <v>9.4999999999999998E-3</v>
      </c>
      <c r="I398" s="191"/>
      <c r="J398" s="187"/>
      <c r="K398" s="4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4"/>
      <c r="AF398" s="10"/>
      <c r="AG398" s="10"/>
      <c r="AH398" s="10"/>
      <c r="AI398" s="10"/>
    </row>
    <row r="399" spans="1:35" ht="15.95" customHeight="1" x14ac:dyDescent="0.2">
      <c r="A399" s="179"/>
      <c r="B399" s="179"/>
      <c r="C399" s="179"/>
      <c r="D399" s="179"/>
      <c r="E399" s="185"/>
      <c r="F399" s="177"/>
      <c r="G399" s="46" t="s">
        <v>48</v>
      </c>
      <c r="H399" s="62">
        <v>5.8799999999999998E-2</v>
      </c>
      <c r="I399" s="181"/>
      <c r="J399" s="188"/>
      <c r="K399" s="4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4"/>
      <c r="AF399" s="10"/>
      <c r="AG399" s="10"/>
      <c r="AH399" s="10"/>
      <c r="AI399" s="10"/>
    </row>
    <row r="400" spans="1:35" ht="15.95" customHeight="1" x14ac:dyDescent="0.2">
      <c r="A400" s="178" t="s">
        <v>122</v>
      </c>
      <c r="B400" s="178" t="s">
        <v>726</v>
      </c>
      <c r="C400" s="178" t="s">
        <v>727</v>
      </c>
      <c r="D400" s="178" t="s">
        <v>949</v>
      </c>
      <c r="E400" s="184">
        <v>91</v>
      </c>
      <c r="F400" s="176">
        <v>1.42</v>
      </c>
      <c r="G400" s="46" t="s">
        <v>973</v>
      </c>
      <c r="H400" s="62">
        <v>0.87990000000000002</v>
      </c>
      <c r="I400" s="180" t="s">
        <v>974</v>
      </c>
      <c r="J400" s="174"/>
      <c r="K400" s="39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4"/>
      <c r="AF400" s="10"/>
      <c r="AG400" s="10"/>
      <c r="AH400" s="10"/>
      <c r="AI400" s="10"/>
    </row>
    <row r="401" spans="1:35" ht="15.95" customHeight="1" x14ac:dyDescent="0.2">
      <c r="A401" s="179"/>
      <c r="B401" s="179"/>
      <c r="C401" s="179"/>
      <c r="D401" s="179"/>
      <c r="E401" s="185"/>
      <c r="F401" s="177"/>
      <c r="G401" s="46" t="s">
        <v>717</v>
      </c>
      <c r="H401" s="62">
        <v>0.54010000000000002</v>
      </c>
      <c r="I401" s="181"/>
      <c r="J401" s="175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4"/>
      <c r="AF401" s="10"/>
      <c r="AG401" s="10"/>
      <c r="AH401" s="10"/>
      <c r="AI401" s="10"/>
    </row>
    <row r="402" spans="1:35" ht="15.95" customHeight="1" x14ac:dyDescent="0.2">
      <c r="A402" s="46" t="s">
        <v>123</v>
      </c>
      <c r="B402" s="46" t="s">
        <v>726</v>
      </c>
      <c r="C402" s="46" t="s">
        <v>727</v>
      </c>
      <c r="D402" s="46" t="s">
        <v>949</v>
      </c>
      <c r="E402" s="50">
        <v>94</v>
      </c>
      <c r="F402" s="47">
        <v>0.45</v>
      </c>
      <c r="G402" s="46" t="s">
        <v>40</v>
      </c>
      <c r="H402" s="48">
        <v>0.45</v>
      </c>
      <c r="I402" s="46" t="s">
        <v>950</v>
      </c>
      <c r="J402" s="60"/>
      <c r="K402" s="39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4"/>
      <c r="AF402" s="10"/>
      <c r="AG402" s="10"/>
      <c r="AH402" s="10"/>
      <c r="AI402" s="10"/>
    </row>
    <row r="403" spans="1:35" ht="15.95" customHeight="1" x14ac:dyDescent="0.2">
      <c r="A403" s="171" t="s">
        <v>2301</v>
      </c>
      <c r="B403" s="172"/>
      <c r="C403" s="172"/>
      <c r="D403" s="172"/>
      <c r="E403" s="173"/>
      <c r="F403" s="72">
        <f>SUM(F302:F402)</f>
        <v>38.599600000000002</v>
      </c>
      <c r="G403" s="71"/>
      <c r="H403" s="73">
        <f>SUM(H302:H402)</f>
        <v>38.599599999999995</v>
      </c>
      <c r="I403" s="71"/>
      <c r="J403" s="78"/>
      <c r="K403" s="39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4"/>
      <c r="AF403" s="10"/>
      <c r="AG403" s="10"/>
      <c r="AH403" s="10"/>
      <c r="AI403" s="10"/>
    </row>
    <row r="404" spans="1:35" ht="15.95" customHeight="1" x14ac:dyDescent="0.2">
      <c r="A404" s="46" t="s">
        <v>54</v>
      </c>
      <c r="B404" s="46" t="s">
        <v>726</v>
      </c>
      <c r="C404" s="46" t="s">
        <v>727</v>
      </c>
      <c r="D404" s="46" t="s">
        <v>975</v>
      </c>
      <c r="E404" s="50">
        <v>106</v>
      </c>
      <c r="F404" s="47">
        <v>0.63319999999999999</v>
      </c>
      <c r="G404" s="46" t="s">
        <v>48</v>
      </c>
      <c r="H404" s="48">
        <v>0.63319999999999999</v>
      </c>
      <c r="I404" s="46" t="s">
        <v>976</v>
      </c>
      <c r="J404" s="60"/>
      <c r="K404" s="39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4"/>
      <c r="AF404" s="10"/>
      <c r="AG404" s="10"/>
      <c r="AH404" s="10"/>
      <c r="AI404" s="10"/>
    </row>
    <row r="405" spans="1:35" ht="15.95" customHeight="1" x14ac:dyDescent="0.2">
      <c r="A405" s="46" t="s">
        <v>55</v>
      </c>
      <c r="B405" s="46" t="s">
        <v>726</v>
      </c>
      <c r="C405" s="46" t="s">
        <v>727</v>
      </c>
      <c r="D405" s="46" t="s">
        <v>975</v>
      </c>
      <c r="E405" s="50">
        <v>110</v>
      </c>
      <c r="F405" s="47">
        <v>2.54</v>
      </c>
      <c r="G405" s="46" t="s">
        <v>729</v>
      </c>
      <c r="H405" s="48">
        <v>2.54</v>
      </c>
      <c r="I405" s="46" t="s">
        <v>977</v>
      </c>
      <c r="J405" s="60"/>
      <c r="K405" s="39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4"/>
      <c r="AF405" s="10"/>
      <c r="AG405" s="10"/>
      <c r="AH405" s="10"/>
      <c r="AI405" s="10"/>
    </row>
    <row r="406" spans="1:35" ht="15.95" customHeight="1" x14ac:dyDescent="0.2">
      <c r="A406" s="46" t="s">
        <v>56</v>
      </c>
      <c r="B406" s="46" t="s">
        <v>726</v>
      </c>
      <c r="C406" s="46" t="s">
        <v>727</v>
      </c>
      <c r="D406" s="46" t="s">
        <v>975</v>
      </c>
      <c r="E406" s="50">
        <v>111</v>
      </c>
      <c r="F406" s="47">
        <v>0.33</v>
      </c>
      <c r="G406" s="46" t="s">
        <v>729</v>
      </c>
      <c r="H406" s="48">
        <v>0.33</v>
      </c>
      <c r="I406" s="46" t="s">
        <v>977</v>
      </c>
      <c r="J406" s="60"/>
      <c r="K406" s="39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4"/>
      <c r="AF406" s="10"/>
      <c r="AG406" s="10"/>
      <c r="AH406" s="10"/>
      <c r="AI406" s="10"/>
    </row>
    <row r="407" spans="1:35" ht="15.95" customHeight="1" x14ac:dyDescent="0.2">
      <c r="A407" s="46" t="s">
        <v>57</v>
      </c>
      <c r="B407" s="46" t="s">
        <v>726</v>
      </c>
      <c r="C407" s="46" t="s">
        <v>727</v>
      </c>
      <c r="D407" s="46" t="s">
        <v>975</v>
      </c>
      <c r="E407" s="50">
        <v>12</v>
      </c>
      <c r="F407" s="47">
        <v>0.04</v>
      </c>
      <c r="G407" s="46" t="s">
        <v>729</v>
      </c>
      <c r="H407" s="48">
        <v>0.04</v>
      </c>
      <c r="I407" s="46" t="s">
        <v>978</v>
      </c>
      <c r="J407" s="6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4"/>
      <c r="AF407" s="10"/>
      <c r="AG407" s="10"/>
      <c r="AH407" s="10"/>
      <c r="AI407" s="10"/>
    </row>
    <row r="408" spans="1:35" ht="15.95" customHeight="1" x14ac:dyDescent="0.2">
      <c r="A408" s="46" t="s">
        <v>58</v>
      </c>
      <c r="B408" s="46" t="s">
        <v>726</v>
      </c>
      <c r="C408" s="46" t="s">
        <v>727</v>
      </c>
      <c r="D408" s="46" t="s">
        <v>975</v>
      </c>
      <c r="E408" s="50">
        <v>121</v>
      </c>
      <c r="F408" s="47">
        <v>0.21</v>
      </c>
      <c r="G408" s="46" t="s">
        <v>729</v>
      </c>
      <c r="H408" s="48">
        <v>0.21</v>
      </c>
      <c r="I408" s="46" t="s">
        <v>977</v>
      </c>
      <c r="J408" s="60"/>
      <c r="K408" s="39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4"/>
      <c r="AF408" s="10"/>
      <c r="AG408" s="10"/>
      <c r="AH408" s="10"/>
      <c r="AI408" s="10"/>
    </row>
    <row r="409" spans="1:35" ht="15.95" customHeight="1" x14ac:dyDescent="0.2">
      <c r="A409" s="46" t="s">
        <v>59</v>
      </c>
      <c r="B409" s="46" t="s">
        <v>726</v>
      </c>
      <c r="C409" s="46" t="s">
        <v>727</v>
      </c>
      <c r="D409" s="46" t="s">
        <v>975</v>
      </c>
      <c r="E409" s="50">
        <v>123</v>
      </c>
      <c r="F409" s="47">
        <v>0.39679999999999999</v>
      </c>
      <c r="G409" s="46" t="s">
        <v>729</v>
      </c>
      <c r="H409" s="48">
        <v>0.39679999999999999</v>
      </c>
      <c r="I409" s="46" t="s">
        <v>977</v>
      </c>
      <c r="J409" s="60"/>
      <c r="K409" s="39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4"/>
      <c r="AF409" s="10"/>
      <c r="AG409" s="10"/>
      <c r="AH409" s="10"/>
      <c r="AI409" s="10"/>
    </row>
    <row r="410" spans="1:35" ht="15.95" customHeight="1" x14ac:dyDescent="0.2">
      <c r="A410" s="46" t="s">
        <v>60</v>
      </c>
      <c r="B410" s="46" t="s">
        <v>726</v>
      </c>
      <c r="C410" s="46" t="s">
        <v>727</v>
      </c>
      <c r="D410" s="46" t="s">
        <v>975</v>
      </c>
      <c r="E410" s="46" t="s">
        <v>979</v>
      </c>
      <c r="F410" s="47">
        <v>0.08</v>
      </c>
      <c r="G410" s="46" t="s">
        <v>729</v>
      </c>
      <c r="H410" s="48">
        <v>0.08</v>
      </c>
      <c r="I410" s="46" t="s">
        <v>977</v>
      </c>
      <c r="J410" s="60"/>
      <c r="K410" s="39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4"/>
      <c r="AF410" s="10"/>
      <c r="AG410" s="10"/>
      <c r="AH410" s="10"/>
      <c r="AI410" s="10"/>
    </row>
    <row r="411" spans="1:35" ht="15.95" customHeight="1" x14ac:dyDescent="0.2">
      <c r="A411" s="46" t="s">
        <v>61</v>
      </c>
      <c r="B411" s="46" t="s">
        <v>726</v>
      </c>
      <c r="C411" s="46" t="s">
        <v>727</v>
      </c>
      <c r="D411" s="46" t="s">
        <v>975</v>
      </c>
      <c r="E411" s="50">
        <v>131</v>
      </c>
      <c r="F411" s="47">
        <v>1.0389999999999999</v>
      </c>
      <c r="G411" s="46" t="s">
        <v>48</v>
      </c>
      <c r="H411" s="48">
        <v>1.0389999999999999</v>
      </c>
      <c r="I411" s="46" t="s">
        <v>976</v>
      </c>
      <c r="J411" s="60"/>
      <c r="K411" s="39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4"/>
      <c r="AF411" s="10"/>
      <c r="AG411" s="10"/>
      <c r="AH411" s="10"/>
      <c r="AI411" s="10"/>
    </row>
    <row r="412" spans="1:35" ht="15.95" customHeight="1" x14ac:dyDescent="0.2">
      <c r="A412" s="46" t="s">
        <v>62</v>
      </c>
      <c r="B412" s="46" t="s">
        <v>726</v>
      </c>
      <c r="C412" s="46" t="s">
        <v>727</v>
      </c>
      <c r="D412" s="46" t="s">
        <v>975</v>
      </c>
      <c r="E412" s="50">
        <v>135</v>
      </c>
      <c r="F412" s="47">
        <v>0.77959999999999996</v>
      </c>
      <c r="G412" s="46" t="s">
        <v>729</v>
      </c>
      <c r="H412" s="48">
        <v>0.77959999999999996</v>
      </c>
      <c r="I412" s="46" t="s">
        <v>977</v>
      </c>
      <c r="J412" s="60"/>
      <c r="K412" s="39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4"/>
      <c r="AF412" s="10"/>
      <c r="AG412" s="10"/>
      <c r="AH412" s="10"/>
      <c r="AI412" s="10"/>
    </row>
    <row r="413" spans="1:35" ht="15.95" customHeight="1" x14ac:dyDescent="0.2">
      <c r="A413" s="46" t="s">
        <v>63</v>
      </c>
      <c r="B413" s="46" t="s">
        <v>726</v>
      </c>
      <c r="C413" s="46" t="s">
        <v>727</v>
      </c>
      <c r="D413" s="46" t="s">
        <v>975</v>
      </c>
      <c r="E413" s="50">
        <v>142</v>
      </c>
      <c r="F413" s="47">
        <v>0.17</v>
      </c>
      <c r="G413" s="46" t="s">
        <v>729</v>
      </c>
      <c r="H413" s="48">
        <v>0.17</v>
      </c>
      <c r="I413" s="46" t="s">
        <v>977</v>
      </c>
      <c r="J413" s="6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4"/>
      <c r="AF413" s="10"/>
      <c r="AG413" s="10"/>
      <c r="AH413" s="10"/>
      <c r="AI413" s="10"/>
    </row>
    <row r="414" spans="1:35" ht="15.95" customHeight="1" x14ac:dyDescent="0.2">
      <c r="A414" s="46" t="s">
        <v>64</v>
      </c>
      <c r="B414" s="46" t="s">
        <v>726</v>
      </c>
      <c r="C414" s="46" t="s">
        <v>727</v>
      </c>
      <c r="D414" s="46" t="s">
        <v>975</v>
      </c>
      <c r="E414" s="50">
        <v>146</v>
      </c>
      <c r="F414" s="47">
        <v>0.95</v>
      </c>
      <c r="G414" s="46" t="s">
        <v>729</v>
      </c>
      <c r="H414" s="48">
        <v>0.95</v>
      </c>
      <c r="I414" s="46" t="s">
        <v>977</v>
      </c>
      <c r="J414" s="60"/>
      <c r="K414" s="39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4"/>
      <c r="AF414" s="10"/>
      <c r="AG414" s="10"/>
      <c r="AH414" s="10"/>
      <c r="AI414" s="10"/>
    </row>
    <row r="415" spans="1:35" ht="15.95" customHeight="1" x14ac:dyDescent="0.2">
      <c r="A415" s="46" t="s">
        <v>65</v>
      </c>
      <c r="B415" s="46" t="s">
        <v>726</v>
      </c>
      <c r="C415" s="46" t="s">
        <v>727</v>
      </c>
      <c r="D415" s="46" t="s">
        <v>975</v>
      </c>
      <c r="E415" s="50">
        <v>148</v>
      </c>
      <c r="F415" s="47">
        <v>1.5247999999999999</v>
      </c>
      <c r="G415" s="46" t="s">
        <v>48</v>
      </c>
      <c r="H415" s="48">
        <v>1.5247999999999999</v>
      </c>
      <c r="I415" s="46" t="s">
        <v>976</v>
      </c>
      <c r="J415" s="60"/>
      <c r="K415" s="39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4"/>
      <c r="AF415" s="10"/>
      <c r="AG415" s="10"/>
      <c r="AH415" s="10"/>
      <c r="AI415" s="10"/>
    </row>
    <row r="416" spans="1:35" ht="15.95" customHeight="1" x14ac:dyDescent="0.2">
      <c r="A416" s="46" t="s">
        <v>66</v>
      </c>
      <c r="B416" s="46" t="s">
        <v>726</v>
      </c>
      <c r="C416" s="46" t="s">
        <v>727</v>
      </c>
      <c r="D416" s="46" t="s">
        <v>975</v>
      </c>
      <c r="E416" s="50">
        <v>153</v>
      </c>
      <c r="F416" s="47">
        <v>0.34</v>
      </c>
      <c r="G416" s="46" t="s">
        <v>48</v>
      </c>
      <c r="H416" s="48">
        <v>0.34</v>
      </c>
      <c r="I416" s="46" t="s">
        <v>976</v>
      </c>
      <c r="J416" s="60"/>
      <c r="K416" s="39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4"/>
      <c r="AF416" s="10"/>
      <c r="AG416" s="10"/>
      <c r="AH416" s="10"/>
      <c r="AI416" s="10"/>
    </row>
    <row r="417" spans="1:35" ht="15.95" customHeight="1" x14ac:dyDescent="0.2">
      <c r="A417" s="46" t="s">
        <v>67</v>
      </c>
      <c r="B417" s="46" t="s">
        <v>726</v>
      </c>
      <c r="C417" s="46" t="s">
        <v>727</v>
      </c>
      <c r="D417" s="46" t="s">
        <v>975</v>
      </c>
      <c r="E417" s="50">
        <v>157</v>
      </c>
      <c r="F417" s="47">
        <v>0.23319999999999999</v>
      </c>
      <c r="G417" s="46" t="s">
        <v>48</v>
      </c>
      <c r="H417" s="48">
        <v>0.23319999999999999</v>
      </c>
      <c r="I417" s="46" t="s">
        <v>980</v>
      </c>
      <c r="J417" s="60"/>
      <c r="K417" s="39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4"/>
      <c r="AF417" s="10"/>
      <c r="AG417" s="10"/>
      <c r="AH417" s="10"/>
      <c r="AI417" s="10"/>
    </row>
    <row r="418" spans="1:35" ht="15.95" customHeight="1" x14ac:dyDescent="0.2">
      <c r="A418" s="46" t="s">
        <v>68</v>
      </c>
      <c r="B418" s="46" t="s">
        <v>726</v>
      </c>
      <c r="C418" s="46" t="s">
        <v>727</v>
      </c>
      <c r="D418" s="46" t="s">
        <v>975</v>
      </c>
      <c r="E418" s="50">
        <v>163</v>
      </c>
      <c r="F418" s="47">
        <v>0.2</v>
      </c>
      <c r="G418" s="46" t="s">
        <v>729</v>
      </c>
      <c r="H418" s="48">
        <v>0.2</v>
      </c>
      <c r="I418" s="46" t="s">
        <v>977</v>
      </c>
      <c r="J418" s="60"/>
      <c r="K418" s="39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4"/>
      <c r="AF418" s="10"/>
      <c r="AG418" s="10"/>
      <c r="AH418" s="10"/>
      <c r="AI418" s="10"/>
    </row>
    <row r="419" spans="1:35" ht="15.95" customHeight="1" x14ac:dyDescent="0.2">
      <c r="A419" s="46" t="s">
        <v>69</v>
      </c>
      <c r="B419" s="46" t="s">
        <v>726</v>
      </c>
      <c r="C419" s="46" t="s">
        <v>727</v>
      </c>
      <c r="D419" s="46" t="s">
        <v>975</v>
      </c>
      <c r="E419" s="46" t="s">
        <v>981</v>
      </c>
      <c r="F419" s="47">
        <v>0.05</v>
      </c>
      <c r="G419" s="46" t="s">
        <v>30</v>
      </c>
      <c r="H419" s="48">
        <v>0.05</v>
      </c>
      <c r="I419" s="46" t="s">
        <v>982</v>
      </c>
      <c r="J419" s="49" t="s">
        <v>983</v>
      </c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4"/>
      <c r="AF419" s="10"/>
      <c r="AG419" s="10"/>
      <c r="AH419" s="10"/>
      <c r="AI419" s="10"/>
    </row>
    <row r="420" spans="1:35" ht="15.95" customHeight="1" x14ac:dyDescent="0.2">
      <c r="A420" s="178" t="s">
        <v>70</v>
      </c>
      <c r="B420" s="178" t="s">
        <v>726</v>
      </c>
      <c r="C420" s="178" t="s">
        <v>727</v>
      </c>
      <c r="D420" s="178" t="s">
        <v>975</v>
      </c>
      <c r="E420" s="178" t="s">
        <v>984</v>
      </c>
      <c r="F420" s="176">
        <v>0.43</v>
      </c>
      <c r="G420" s="46" t="s">
        <v>714</v>
      </c>
      <c r="H420" s="113">
        <v>0.27600000000000002</v>
      </c>
      <c r="I420" s="180" t="s">
        <v>985</v>
      </c>
      <c r="J420" s="235" t="s">
        <v>986</v>
      </c>
      <c r="K420" s="4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4"/>
      <c r="AF420" s="10"/>
      <c r="AG420" s="10"/>
      <c r="AH420" s="10"/>
      <c r="AI420" s="10"/>
    </row>
    <row r="421" spans="1:35" ht="15.95" customHeight="1" x14ac:dyDescent="0.2">
      <c r="A421" s="190"/>
      <c r="B421" s="190"/>
      <c r="C421" s="190"/>
      <c r="D421" s="190"/>
      <c r="E421" s="190"/>
      <c r="F421" s="189"/>
      <c r="G421" s="62" t="s">
        <v>30</v>
      </c>
      <c r="H421" s="62">
        <v>0.1137</v>
      </c>
      <c r="I421" s="191"/>
      <c r="J421" s="241"/>
      <c r="K421" s="4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4"/>
      <c r="AF421" s="10"/>
      <c r="AG421" s="10"/>
      <c r="AH421" s="10"/>
      <c r="AI421" s="10"/>
    </row>
    <row r="422" spans="1:35" ht="15.95" customHeight="1" x14ac:dyDescent="0.2">
      <c r="A422" s="179"/>
      <c r="B422" s="179"/>
      <c r="C422" s="179"/>
      <c r="D422" s="179"/>
      <c r="E422" s="179"/>
      <c r="F422" s="177"/>
      <c r="G422" s="62" t="s">
        <v>33</v>
      </c>
      <c r="H422" s="62">
        <v>4.0300000000000002E-2</v>
      </c>
      <c r="I422" s="181"/>
      <c r="J422" s="236"/>
      <c r="K422" s="4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4"/>
      <c r="AF422" s="10"/>
      <c r="AG422" s="10"/>
      <c r="AH422" s="10"/>
      <c r="AI422" s="10"/>
    </row>
    <row r="423" spans="1:35" ht="15.95" customHeight="1" x14ac:dyDescent="0.2">
      <c r="A423" s="46" t="s">
        <v>71</v>
      </c>
      <c r="B423" s="46" t="s">
        <v>726</v>
      </c>
      <c r="C423" s="46" t="s">
        <v>727</v>
      </c>
      <c r="D423" s="46" t="s">
        <v>975</v>
      </c>
      <c r="E423" s="50">
        <v>167</v>
      </c>
      <c r="F423" s="47">
        <v>0.28799999999999998</v>
      </c>
      <c r="G423" s="46" t="s">
        <v>729</v>
      </c>
      <c r="H423" s="48">
        <v>0.28799999999999998</v>
      </c>
      <c r="I423" s="46" t="s">
        <v>977</v>
      </c>
      <c r="J423" s="60"/>
      <c r="K423" s="39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4"/>
      <c r="AF423" s="10"/>
      <c r="AG423" s="10"/>
      <c r="AH423" s="10"/>
      <c r="AI423" s="10"/>
    </row>
    <row r="424" spans="1:35" ht="15.95" customHeight="1" x14ac:dyDescent="0.2">
      <c r="A424" s="46" t="s">
        <v>72</v>
      </c>
      <c r="B424" s="46" t="s">
        <v>726</v>
      </c>
      <c r="C424" s="46" t="s">
        <v>727</v>
      </c>
      <c r="D424" s="46" t="s">
        <v>975</v>
      </c>
      <c r="E424" s="50">
        <v>17</v>
      </c>
      <c r="F424" s="47">
        <v>0.41</v>
      </c>
      <c r="G424" s="46" t="s">
        <v>48</v>
      </c>
      <c r="H424" s="48">
        <v>0.41</v>
      </c>
      <c r="I424" s="46" t="s">
        <v>976</v>
      </c>
      <c r="J424" s="6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4"/>
      <c r="AF424" s="10"/>
      <c r="AG424" s="10"/>
      <c r="AH424" s="10"/>
      <c r="AI424" s="10"/>
    </row>
    <row r="425" spans="1:35" ht="15.95" customHeight="1" x14ac:dyDescent="0.2">
      <c r="A425" s="46" t="s">
        <v>73</v>
      </c>
      <c r="B425" s="46" t="s">
        <v>726</v>
      </c>
      <c r="C425" s="46" t="s">
        <v>727</v>
      </c>
      <c r="D425" s="46" t="s">
        <v>975</v>
      </c>
      <c r="E425" s="50">
        <v>170</v>
      </c>
      <c r="F425" s="47">
        <v>2</v>
      </c>
      <c r="G425" s="46" t="s">
        <v>729</v>
      </c>
      <c r="H425" s="48">
        <v>2</v>
      </c>
      <c r="I425" s="46" t="s">
        <v>977</v>
      </c>
      <c r="J425" s="60"/>
      <c r="K425" s="39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4"/>
      <c r="AF425" s="10"/>
      <c r="AG425" s="10"/>
      <c r="AH425" s="10"/>
      <c r="AI425" s="10"/>
    </row>
    <row r="426" spans="1:35" ht="15.95" customHeight="1" x14ac:dyDescent="0.2">
      <c r="A426" s="46" t="s">
        <v>74</v>
      </c>
      <c r="B426" s="46" t="s">
        <v>726</v>
      </c>
      <c r="C426" s="46" t="s">
        <v>727</v>
      </c>
      <c r="D426" s="46" t="s">
        <v>975</v>
      </c>
      <c r="E426" s="50">
        <v>173</v>
      </c>
      <c r="F426" s="47">
        <v>0.9</v>
      </c>
      <c r="G426" s="46" t="s">
        <v>729</v>
      </c>
      <c r="H426" s="48">
        <v>0.9</v>
      </c>
      <c r="I426" s="46" t="s">
        <v>977</v>
      </c>
      <c r="J426" s="60"/>
      <c r="K426" s="39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4"/>
      <c r="AF426" s="10"/>
      <c r="AG426" s="10"/>
      <c r="AH426" s="10"/>
      <c r="AI426" s="10"/>
    </row>
    <row r="427" spans="1:35" ht="15.95" customHeight="1" x14ac:dyDescent="0.2">
      <c r="A427" s="46" t="s">
        <v>75</v>
      </c>
      <c r="B427" s="46" t="s">
        <v>726</v>
      </c>
      <c r="C427" s="46" t="s">
        <v>727</v>
      </c>
      <c r="D427" s="46" t="s">
        <v>975</v>
      </c>
      <c r="E427" s="50">
        <v>182</v>
      </c>
      <c r="F427" s="47">
        <v>0.3</v>
      </c>
      <c r="G427" s="46" t="s">
        <v>48</v>
      </c>
      <c r="H427" s="48">
        <v>0.3</v>
      </c>
      <c r="I427" s="46" t="s">
        <v>976</v>
      </c>
      <c r="J427" s="60"/>
      <c r="K427" s="39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4"/>
      <c r="AF427" s="10"/>
      <c r="AG427" s="10"/>
      <c r="AH427" s="10"/>
      <c r="AI427" s="10"/>
    </row>
    <row r="428" spans="1:35" ht="15.95" customHeight="1" x14ac:dyDescent="0.2">
      <c r="A428" s="46" t="s">
        <v>76</v>
      </c>
      <c r="B428" s="46" t="s">
        <v>726</v>
      </c>
      <c r="C428" s="46" t="s">
        <v>727</v>
      </c>
      <c r="D428" s="46" t="s">
        <v>975</v>
      </c>
      <c r="E428" s="46" t="s">
        <v>987</v>
      </c>
      <c r="F428" s="47">
        <v>0.7</v>
      </c>
      <c r="G428" s="46" t="s">
        <v>729</v>
      </c>
      <c r="H428" s="48">
        <v>0.7</v>
      </c>
      <c r="I428" s="46" t="s">
        <v>977</v>
      </c>
      <c r="J428" s="60"/>
      <c r="K428" s="39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4"/>
      <c r="AF428" s="10"/>
      <c r="AG428" s="10"/>
      <c r="AH428" s="10"/>
      <c r="AI428" s="10"/>
    </row>
    <row r="429" spans="1:35" ht="15.95" customHeight="1" x14ac:dyDescent="0.2">
      <c r="A429" s="46" t="s">
        <v>77</v>
      </c>
      <c r="B429" s="46" t="s">
        <v>726</v>
      </c>
      <c r="C429" s="46" t="s">
        <v>727</v>
      </c>
      <c r="D429" s="46" t="s">
        <v>975</v>
      </c>
      <c r="E429" s="46" t="s">
        <v>988</v>
      </c>
      <c r="F429" s="47">
        <v>0.22</v>
      </c>
      <c r="G429" s="46" t="s">
        <v>729</v>
      </c>
      <c r="H429" s="48">
        <v>0.22</v>
      </c>
      <c r="I429" s="46" t="s">
        <v>977</v>
      </c>
      <c r="J429" s="60"/>
      <c r="K429" s="39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4"/>
      <c r="AF429" s="10"/>
      <c r="AG429" s="10"/>
      <c r="AH429" s="10"/>
      <c r="AI429" s="10"/>
    </row>
    <row r="430" spans="1:35" ht="15.95" customHeight="1" x14ac:dyDescent="0.2">
      <c r="A430" s="46" t="s">
        <v>78</v>
      </c>
      <c r="B430" s="46" t="s">
        <v>726</v>
      </c>
      <c r="C430" s="46" t="s">
        <v>727</v>
      </c>
      <c r="D430" s="46" t="s">
        <v>975</v>
      </c>
      <c r="E430" s="50">
        <v>19</v>
      </c>
      <c r="F430" s="47">
        <v>0.3</v>
      </c>
      <c r="G430" s="46" t="s">
        <v>48</v>
      </c>
      <c r="H430" s="48">
        <v>0.3</v>
      </c>
      <c r="I430" s="46" t="s">
        <v>976</v>
      </c>
      <c r="J430" s="6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4"/>
      <c r="AF430" s="10"/>
      <c r="AG430" s="10"/>
      <c r="AH430" s="10"/>
      <c r="AI430" s="10"/>
    </row>
    <row r="431" spans="1:35" ht="15.95" customHeight="1" x14ac:dyDescent="0.2">
      <c r="A431" s="46" t="s">
        <v>79</v>
      </c>
      <c r="B431" s="46" t="s">
        <v>726</v>
      </c>
      <c r="C431" s="46" t="s">
        <v>727</v>
      </c>
      <c r="D431" s="46" t="s">
        <v>975</v>
      </c>
      <c r="E431" s="50">
        <v>192</v>
      </c>
      <c r="F431" s="47">
        <v>0.31</v>
      </c>
      <c r="G431" s="46" t="s">
        <v>48</v>
      </c>
      <c r="H431" s="48">
        <v>0.31</v>
      </c>
      <c r="I431" s="46" t="s">
        <v>976</v>
      </c>
      <c r="J431" s="60"/>
      <c r="K431" s="39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4"/>
      <c r="AF431" s="10"/>
      <c r="AG431" s="10"/>
      <c r="AH431" s="10"/>
      <c r="AI431" s="10"/>
    </row>
    <row r="432" spans="1:35" ht="15.95" customHeight="1" x14ac:dyDescent="0.2">
      <c r="A432" s="46" t="s">
        <v>80</v>
      </c>
      <c r="B432" s="46" t="s">
        <v>726</v>
      </c>
      <c r="C432" s="46" t="s">
        <v>727</v>
      </c>
      <c r="D432" s="46" t="s">
        <v>975</v>
      </c>
      <c r="E432" s="50">
        <v>198</v>
      </c>
      <c r="F432" s="47">
        <v>0.7</v>
      </c>
      <c r="G432" s="46" t="s">
        <v>729</v>
      </c>
      <c r="H432" s="48">
        <v>0.7</v>
      </c>
      <c r="I432" s="46" t="s">
        <v>977</v>
      </c>
      <c r="J432" s="60"/>
      <c r="K432" s="39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4"/>
      <c r="AF432" s="10"/>
      <c r="AG432" s="10"/>
      <c r="AH432" s="10"/>
      <c r="AI432" s="10"/>
    </row>
    <row r="433" spans="1:35" ht="15.95" customHeight="1" x14ac:dyDescent="0.2">
      <c r="A433" s="46" t="s">
        <v>81</v>
      </c>
      <c r="B433" s="46" t="s">
        <v>726</v>
      </c>
      <c r="C433" s="46" t="s">
        <v>727</v>
      </c>
      <c r="D433" s="46" t="s">
        <v>975</v>
      </c>
      <c r="E433" s="50">
        <v>199</v>
      </c>
      <c r="F433" s="47">
        <v>3.12</v>
      </c>
      <c r="G433" s="46" t="s">
        <v>729</v>
      </c>
      <c r="H433" s="48">
        <v>3.12</v>
      </c>
      <c r="I433" s="46" t="s">
        <v>977</v>
      </c>
      <c r="J433" s="60"/>
      <c r="K433" s="39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4"/>
      <c r="AF433" s="10"/>
      <c r="AG433" s="10"/>
      <c r="AH433" s="10"/>
      <c r="AI433" s="10"/>
    </row>
    <row r="434" spans="1:35" ht="15.95" customHeight="1" x14ac:dyDescent="0.2">
      <c r="A434" s="46" t="s">
        <v>82</v>
      </c>
      <c r="B434" s="46" t="s">
        <v>726</v>
      </c>
      <c r="C434" s="46" t="s">
        <v>727</v>
      </c>
      <c r="D434" s="46" t="s">
        <v>975</v>
      </c>
      <c r="E434" s="50">
        <v>201</v>
      </c>
      <c r="F434" s="47">
        <v>0.5</v>
      </c>
      <c r="G434" s="46" t="s">
        <v>729</v>
      </c>
      <c r="H434" s="48">
        <v>0.5</v>
      </c>
      <c r="I434" s="46" t="s">
        <v>977</v>
      </c>
      <c r="J434" s="60"/>
      <c r="K434" s="39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4"/>
      <c r="AF434" s="10"/>
      <c r="AG434" s="10"/>
      <c r="AH434" s="10"/>
      <c r="AI434" s="10"/>
    </row>
    <row r="435" spans="1:35" ht="15.95" customHeight="1" x14ac:dyDescent="0.2">
      <c r="A435" s="46" t="s">
        <v>83</v>
      </c>
      <c r="B435" s="46" t="s">
        <v>726</v>
      </c>
      <c r="C435" s="46" t="s">
        <v>727</v>
      </c>
      <c r="D435" s="46" t="s">
        <v>975</v>
      </c>
      <c r="E435" s="50">
        <v>203</v>
      </c>
      <c r="F435" s="47">
        <v>0.79</v>
      </c>
      <c r="G435" s="46" t="s">
        <v>729</v>
      </c>
      <c r="H435" s="48">
        <v>0.79</v>
      </c>
      <c r="I435" s="46" t="s">
        <v>977</v>
      </c>
      <c r="J435" s="60"/>
      <c r="K435" s="39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4"/>
      <c r="AF435" s="10"/>
      <c r="AG435" s="10"/>
      <c r="AH435" s="10"/>
      <c r="AI435" s="10"/>
    </row>
    <row r="436" spans="1:35" ht="15.95" customHeight="1" x14ac:dyDescent="0.2">
      <c r="A436" s="46" t="s">
        <v>84</v>
      </c>
      <c r="B436" s="46" t="s">
        <v>726</v>
      </c>
      <c r="C436" s="46" t="s">
        <v>727</v>
      </c>
      <c r="D436" s="46" t="s">
        <v>975</v>
      </c>
      <c r="E436" s="46" t="s">
        <v>989</v>
      </c>
      <c r="F436" s="47">
        <v>0.13220000000000001</v>
      </c>
      <c r="G436" s="46" t="s">
        <v>729</v>
      </c>
      <c r="H436" s="48">
        <v>0.13220000000000001</v>
      </c>
      <c r="I436" s="46" t="s">
        <v>990</v>
      </c>
      <c r="J436" s="6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4"/>
      <c r="AF436" s="10"/>
      <c r="AG436" s="10"/>
      <c r="AH436" s="10"/>
      <c r="AI436" s="10"/>
    </row>
    <row r="437" spans="1:35" ht="15.95" customHeight="1" x14ac:dyDescent="0.2">
      <c r="A437" s="46" t="s">
        <v>85</v>
      </c>
      <c r="B437" s="46" t="s">
        <v>726</v>
      </c>
      <c r="C437" s="46" t="s">
        <v>727</v>
      </c>
      <c r="D437" s="46" t="s">
        <v>975</v>
      </c>
      <c r="E437" s="50">
        <v>213</v>
      </c>
      <c r="F437" s="47">
        <v>0.23</v>
      </c>
      <c r="G437" s="46" t="s">
        <v>48</v>
      </c>
      <c r="H437" s="48">
        <v>0.23</v>
      </c>
      <c r="I437" s="46" t="s">
        <v>980</v>
      </c>
      <c r="J437" s="60"/>
      <c r="K437" s="39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4"/>
      <c r="AF437" s="10"/>
      <c r="AG437" s="10"/>
      <c r="AH437" s="10"/>
      <c r="AI437" s="10"/>
    </row>
    <row r="438" spans="1:35" ht="15.95" customHeight="1" x14ac:dyDescent="0.2">
      <c r="A438" s="46" t="s">
        <v>86</v>
      </c>
      <c r="B438" s="46" t="s">
        <v>726</v>
      </c>
      <c r="C438" s="46" t="s">
        <v>727</v>
      </c>
      <c r="D438" s="46" t="s">
        <v>975</v>
      </c>
      <c r="E438" s="50">
        <v>215</v>
      </c>
      <c r="F438" s="47">
        <v>0.36</v>
      </c>
      <c r="G438" s="46" t="s">
        <v>729</v>
      </c>
      <c r="H438" s="48">
        <v>0.36</v>
      </c>
      <c r="I438" s="46" t="s">
        <v>977</v>
      </c>
      <c r="J438" s="60"/>
      <c r="K438" s="39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4"/>
      <c r="AF438" s="10"/>
      <c r="AG438" s="10"/>
      <c r="AH438" s="10"/>
      <c r="AI438" s="10"/>
    </row>
    <row r="439" spans="1:35" ht="15.95" customHeight="1" x14ac:dyDescent="0.2">
      <c r="A439" s="46" t="s">
        <v>87</v>
      </c>
      <c r="B439" s="46" t="s">
        <v>726</v>
      </c>
      <c r="C439" s="46" t="s">
        <v>727</v>
      </c>
      <c r="D439" s="46" t="s">
        <v>975</v>
      </c>
      <c r="E439" s="50">
        <v>228</v>
      </c>
      <c r="F439" s="47">
        <v>0.33739999999999998</v>
      </c>
      <c r="G439" s="46" t="s">
        <v>729</v>
      </c>
      <c r="H439" s="48">
        <v>0.33739999999999998</v>
      </c>
      <c r="I439" s="46" t="s">
        <v>977</v>
      </c>
      <c r="J439" s="60"/>
      <c r="K439" s="39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4"/>
      <c r="AF439" s="10"/>
      <c r="AG439" s="10"/>
      <c r="AH439" s="10"/>
      <c r="AI439" s="10"/>
    </row>
    <row r="440" spans="1:35" ht="15.95" customHeight="1" x14ac:dyDescent="0.2">
      <c r="A440" s="46" t="s">
        <v>88</v>
      </c>
      <c r="B440" s="46" t="s">
        <v>726</v>
      </c>
      <c r="C440" s="46" t="s">
        <v>727</v>
      </c>
      <c r="D440" s="46" t="s">
        <v>975</v>
      </c>
      <c r="E440" s="50">
        <v>231</v>
      </c>
      <c r="F440" s="47">
        <v>0.56220000000000003</v>
      </c>
      <c r="G440" s="46" t="s">
        <v>48</v>
      </c>
      <c r="H440" s="48">
        <v>0.56220000000000003</v>
      </c>
      <c r="I440" s="46" t="s">
        <v>976</v>
      </c>
      <c r="J440" s="60"/>
      <c r="K440" s="39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4"/>
      <c r="AF440" s="10"/>
      <c r="AG440" s="10"/>
      <c r="AH440" s="10"/>
      <c r="AI440" s="10"/>
    </row>
    <row r="441" spans="1:35" ht="15.95" customHeight="1" x14ac:dyDescent="0.2">
      <c r="A441" s="46" t="s">
        <v>89</v>
      </c>
      <c r="B441" s="46" t="s">
        <v>726</v>
      </c>
      <c r="C441" s="46" t="s">
        <v>727</v>
      </c>
      <c r="D441" s="46" t="s">
        <v>975</v>
      </c>
      <c r="E441" s="46" t="s">
        <v>991</v>
      </c>
      <c r="F441" s="47">
        <v>0.18740000000000001</v>
      </c>
      <c r="G441" s="46" t="s">
        <v>48</v>
      </c>
      <c r="H441" s="48">
        <v>0.18740000000000001</v>
      </c>
      <c r="I441" s="46" t="s">
        <v>976</v>
      </c>
      <c r="J441" s="60"/>
      <c r="K441" s="39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4"/>
      <c r="AF441" s="10"/>
      <c r="AG441" s="10"/>
      <c r="AH441" s="10"/>
      <c r="AI441" s="10"/>
    </row>
    <row r="442" spans="1:35" ht="15.95" customHeight="1" x14ac:dyDescent="0.2">
      <c r="A442" s="46" t="s">
        <v>90</v>
      </c>
      <c r="B442" s="46" t="s">
        <v>726</v>
      </c>
      <c r="C442" s="46" t="s">
        <v>727</v>
      </c>
      <c r="D442" s="46" t="s">
        <v>975</v>
      </c>
      <c r="E442" s="50">
        <v>242</v>
      </c>
      <c r="F442" s="47">
        <v>7.0000000000000007E-2</v>
      </c>
      <c r="G442" s="46" t="s">
        <v>729</v>
      </c>
      <c r="H442" s="48">
        <v>7.0000000000000007E-2</v>
      </c>
      <c r="I442" s="46" t="s">
        <v>977</v>
      </c>
      <c r="J442" s="60"/>
      <c r="K442" s="39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4"/>
      <c r="AF442" s="10"/>
      <c r="AG442" s="10"/>
      <c r="AH442" s="10"/>
      <c r="AI442" s="10"/>
    </row>
    <row r="443" spans="1:35" ht="15.95" customHeight="1" x14ac:dyDescent="0.2">
      <c r="A443" s="46" t="s">
        <v>91</v>
      </c>
      <c r="B443" s="46" t="s">
        <v>726</v>
      </c>
      <c r="C443" s="46" t="s">
        <v>727</v>
      </c>
      <c r="D443" s="46" t="s">
        <v>975</v>
      </c>
      <c r="E443" s="50">
        <v>244</v>
      </c>
      <c r="F443" s="47">
        <v>0.08</v>
      </c>
      <c r="G443" s="46" t="s">
        <v>729</v>
      </c>
      <c r="H443" s="48">
        <v>0.08</v>
      </c>
      <c r="I443" s="46" t="s">
        <v>977</v>
      </c>
      <c r="J443" s="60"/>
      <c r="K443" s="39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4"/>
      <c r="AF443" s="10"/>
      <c r="AG443" s="10"/>
      <c r="AH443" s="10"/>
      <c r="AI443" s="10"/>
    </row>
    <row r="444" spans="1:35" ht="15.95" customHeight="1" x14ac:dyDescent="0.2">
      <c r="A444" s="46" t="s">
        <v>92</v>
      </c>
      <c r="B444" s="46" t="s">
        <v>726</v>
      </c>
      <c r="C444" s="46" t="s">
        <v>727</v>
      </c>
      <c r="D444" s="46" t="s">
        <v>975</v>
      </c>
      <c r="E444" s="50">
        <v>246</v>
      </c>
      <c r="F444" s="47">
        <v>0.95</v>
      </c>
      <c r="G444" s="46" t="s">
        <v>729</v>
      </c>
      <c r="H444" s="48">
        <v>0.95</v>
      </c>
      <c r="I444" s="46" t="s">
        <v>977</v>
      </c>
      <c r="J444" s="60"/>
      <c r="K444" s="39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4"/>
      <c r="AF444" s="10"/>
      <c r="AG444" s="10"/>
      <c r="AH444" s="10"/>
      <c r="AI444" s="10"/>
    </row>
    <row r="445" spans="1:35" ht="15.95" customHeight="1" x14ac:dyDescent="0.2">
      <c r="A445" s="46" t="s">
        <v>93</v>
      </c>
      <c r="B445" s="46" t="s">
        <v>726</v>
      </c>
      <c r="C445" s="46" t="s">
        <v>727</v>
      </c>
      <c r="D445" s="46" t="s">
        <v>975</v>
      </c>
      <c r="E445" s="50">
        <v>253</v>
      </c>
      <c r="F445" s="47">
        <v>0.03</v>
      </c>
      <c r="G445" s="46" t="s">
        <v>48</v>
      </c>
      <c r="H445" s="48">
        <v>0.03</v>
      </c>
      <c r="I445" s="46" t="s">
        <v>976</v>
      </c>
      <c r="J445" s="60"/>
      <c r="K445" s="39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4"/>
      <c r="AF445" s="10"/>
      <c r="AG445" s="10"/>
      <c r="AH445" s="10"/>
      <c r="AI445" s="10"/>
    </row>
    <row r="446" spans="1:35" ht="15.95" customHeight="1" x14ac:dyDescent="0.2">
      <c r="A446" s="46" t="s">
        <v>94</v>
      </c>
      <c r="B446" s="46" t="s">
        <v>726</v>
      </c>
      <c r="C446" s="46" t="s">
        <v>727</v>
      </c>
      <c r="D446" s="46" t="s">
        <v>975</v>
      </c>
      <c r="E446" s="50">
        <v>262</v>
      </c>
      <c r="F446" s="47">
        <v>0.2</v>
      </c>
      <c r="G446" s="46" t="s">
        <v>48</v>
      </c>
      <c r="H446" s="48">
        <v>0.2</v>
      </c>
      <c r="I446" s="46" t="s">
        <v>976</v>
      </c>
      <c r="J446" s="60"/>
      <c r="K446" s="39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4"/>
      <c r="AF446" s="10"/>
      <c r="AG446" s="10"/>
      <c r="AH446" s="10"/>
      <c r="AI446" s="10"/>
    </row>
    <row r="447" spans="1:35" ht="15.95" customHeight="1" x14ac:dyDescent="0.2">
      <c r="A447" s="46" t="s">
        <v>95</v>
      </c>
      <c r="B447" s="46" t="s">
        <v>726</v>
      </c>
      <c r="C447" s="46" t="s">
        <v>727</v>
      </c>
      <c r="D447" s="46" t="s">
        <v>975</v>
      </c>
      <c r="E447" s="46" t="s">
        <v>992</v>
      </c>
      <c r="F447" s="47">
        <v>4.1000000000000003E-3</v>
      </c>
      <c r="G447" s="46" t="s">
        <v>729</v>
      </c>
      <c r="H447" s="48">
        <v>4.1000000000000003E-3</v>
      </c>
      <c r="I447" s="46" t="s">
        <v>977</v>
      </c>
      <c r="J447" s="60"/>
      <c r="K447" s="39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4"/>
      <c r="AF447" s="10"/>
      <c r="AG447" s="10"/>
      <c r="AH447" s="10"/>
      <c r="AI447" s="10"/>
    </row>
    <row r="448" spans="1:35" ht="15.95" customHeight="1" x14ac:dyDescent="0.2">
      <c r="A448" s="46" t="s">
        <v>96</v>
      </c>
      <c r="B448" s="46" t="s">
        <v>726</v>
      </c>
      <c r="C448" s="46" t="s">
        <v>727</v>
      </c>
      <c r="D448" s="46" t="s">
        <v>975</v>
      </c>
      <c r="E448" s="50">
        <v>29</v>
      </c>
      <c r="F448" s="47">
        <v>0.11</v>
      </c>
      <c r="G448" s="46" t="s">
        <v>48</v>
      </c>
      <c r="H448" s="48">
        <v>0.11</v>
      </c>
      <c r="I448" s="46" t="s">
        <v>980</v>
      </c>
      <c r="J448" s="60"/>
      <c r="K448" s="39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4"/>
      <c r="AF448" s="10"/>
      <c r="AG448" s="10"/>
      <c r="AH448" s="10"/>
      <c r="AI448" s="10"/>
    </row>
    <row r="449" spans="1:35" ht="15.95" customHeight="1" x14ac:dyDescent="0.2">
      <c r="A449" s="46" t="s">
        <v>97</v>
      </c>
      <c r="B449" s="46" t="s">
        <v>726</v>
      </c>
      <c r="C449" s="46" t="s">
        <v>727</v>
      </c>
      <c r="D449" s="46" t="s">
        <v>975</v>
      </c>
      <c r="E449" s="50">
        <v>3</v>
      </c>
      <c r="F449" s="47">
        <v>1.0958000000000001</v>
      </c>
      <c r="G449" s="46" t="s">
        <v>729</v>
      </c>
      <c r="H449" s="48">
        <v>1.0958000000000001</v>
      </c>
      <c r="I449" s="46" t="s">
        <v>977</v>
      </c>
      <c r="J449" s="60"/>
      <c r="K449" s="39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4"/>
      <c r="AF449" s="10"/>
      <c r="AG449" s="10"/>
      <c r="AH449" s="10"/>
      <c r="AI449" s="10"/>
    </row>
    <row r="450" spans="1:35" ht="15.95" customHeight="1" x14ac:dyDescent="0.2">
      <c r="A450" s="178" t="s">
        <v>98</v>
      </c>
      <c r="B450" s="178" t="s">
        <v>726</v>
      </c>
      <c r="C450" s="178" t="s">
        <v>727</v>
      </c>
      <c r="D450" s="178" t="s">
        <v>975</v>
      </c>
      <c r="E450" s="184">
        <v>31</v>
      </c>
      <c r="F450" s="176">
        <v>0.25</v>
      </c>
      <c r="G450" s="46" t="s">
        <v>48</v>
      </c>
      <c r="H450" s="62">
        <v>7.4499999999999997E-2</v>
      </c>
      <c r="I450" s="180" t="s">
        <v>977</v>
      </c>
      <c r="J450" s="174"/>
      <c r="K450" s="4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4"/>
      <c r="AF450" s="10"/>
      <c r="AG450" s="10"/>
      <c r="AH450" s="10"/>
      <c r="AI450" s="10"/>
    </row>
    <row r="451" spans="1:35" ht="15.95" customHeight="1" x14ac:dyDescent="0.2">
      <c r="A451" s="179"/>
      <c r="B451" s="179"/>
      <c r="C451" s="179"/>
      <c r="D451" s="179"/>
      <c r="E451" s="185"/>
      <c r="F451" s="177"/>
      <c r="G451" s="62" t="s">
        <v>729</v>
      </c>
      <c r="H451" s="62">
        <v>0.17549999999999999</v>
      </c>
      <c r="I451" s="181"/>
      <c r="J451" s="175"/>
      <c r="K451" s="4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4"/>
      <c r="AF451" s="10"/>
      <c r="AG451" s="10"/>
      <c r="AH451" s="10"/>
      <c r="AI451" s="10"/>
    </row>
    <row r="452" spans="1:35" ht="15.95" customHeight="1" x14ac:dyDescent="0.2">
      <c r="A452" s="46" t="s">
        <v>99</v>
      </c>
      <c r="B452" s="46" t="s">
        <v>726</v>
      </c>
      <c r="C452" s="46" t="s">
        <v>727</v>
      </c>
      <c r="D452" s="46" t="s">
        <v>975</v>
      </c>
      <c r="E452" s="50">
        <v>39</v>
      </c>
      <c r="F452" s="47">
        <v>1.2</v>
      </c>
      <c r="G452" s="46" t="s">
        <v>48</v>
      </c>
      <c r="H452" s="48">
        <v>1.2</v>
      </c>
      <c r="I452" s="46" t="s">
        <v>976</v>
      </c>
      <c r="J452" s="60"/>
      <c r="K452" s="39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4"/>
      <c r="AF452" s="10"/>
      <c r="AG452" s="10"/>
      <c r="AH452" s="10"/>
      <c r="AI452" s="10"/>
    </row>
    <row r="453" spans="1:35" ht="15.95" customHeight="1" x14ac:dyDescent="0.2">
      <c r="A453" s="46" t="s">
        <v>100</v>
      </c>
      <c r="B453" s="46" t="s">
        <v>726</v>
      </c>
      <c r="C453" s="46" t="s">
        <v>727</v>
      </c>
      <c r="D453" s="46" t="s">
        <v>975</v>
      </c>
      <c r="E453" s="50">
        <v>41</v>
      </c>
      <c r="F453" s="47">
        <v>0.31</v>
      </c>
      <c r="G453" s="46" t="s">
        <v>48</v>
      </c>
      <c r="H453" s="48">
        <v>0.31</v>
      </c>
      <c r="I453" s="46" t="s">
        <v>976</v>
      </c>
      <c r="J453" s="60"/>
      <c r="K453" s="39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4"/>
      <c r="AF453" s="10"/>
      <c r="AG453" s="10"/>
      <c r="AH453" s="10"/>
      <c r="AI453" s="10"/>
    </row>
    <row r="454" spans="1:35" ht="15.95" customHeight="1" x14ac:dyDescent="0.2">
      <c r="A454" s="46" t="s">
        <v>101</v>
      </c>
      <c r="B454" s="46" t="s">
        <v>726</v>
      </c>
      <c r="C454" s="46" t="s">
        <v>727</v>
      </c>
      <c r="D454" s="46" t="s">
        <v>975</v>
      </c>
      <c r="E454" s="46" t="s">
        <v>993</v>
      </c>
      <c r="F454" s="47">
        <v>0.88180000000000003</v>
      </c>
      <c r="G454" s="46" t="s">
        <v>717</v>
      </c>
      <c r="H454" s="48">
        <v>0.88180000000000003</v>
      </c>
      <c r="I454" s="46" t="s">
        <v>994</v>
      </c>
      <c r="J454" s="60"/>
      <c r="K454" s="39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4"/>
      <c r="AF454" s="10"/>
      <c r="AG454" s="10"/>
      <c r="AH454" s="10"/>
      <c r="AI454" s="10"/>
    </row>
    <row r="455" spans="1:35" ht="15.95" customHeight="1" x14ac:dyDescent="0.2">
      <c r="A455" s="46" t="s">
        <v>102</v>
      </c>
      <c r="B455" s="46" t="s">
        <v>726</v>
      </c>
      <c r="C455" s="46" t="s">
        <v>727</v>
      </c>
      <c r="D455" s="46" t="s">
        <v>975</v>
      </c>
      <c r="E455" s="50">
        <v>45</v>
      </c>
      <c r="F455" s="47">
        <v>1.62</v>
      </c>
      <c r="G455" s="46" t="s">
        <v>729</v>
      </c>
      <c r="H455" s="48">
        <v>1.62</v>
      </c>
      <c r="I455" s="46" t="s">
        <v>977</v>
      </c>
      <c r="J455" s="60"/>
      <c r="K455" s="39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4"/>
      <c r="AF455" s="10"/>
      <c r="AG455" s="10"/>
      <c r="AH455" s="10"/>
      <c r="AI455" s="10"/>
    </row>
    <row r="456" spans="1:35" ht="15.95" customHeight="1" x14ac:dyDescent="0.2">
      <c r="A456" s="46" t="s">
        <v>103</v>
      </c>
      <c r="B456" s="46" t="s">
        <v>726</v>
      </c>
      <c r="C456" s="46" t="s">
        <v>727</v>
      </c>
      <c r="D456" s="46" t="s">
        <v>975</v>
      </c>
      <c r="E456" s="50">
        <v>48</v>
      </c>
      <c r="F456" s="47">
        <v>0.30470000000000003</v>
      </c>
      <c r="G456" s="46" t="s">
        <v>729</v>
      </c>
      <c r="H456" s="48">
        <v>0.30470000000000003</v>
      </c>
      <c r="I456" s="46" t="s">
        <v>977</v>
      </c>
      <c r="J456" s="60"/>
      <c r="K456" s="39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4"/>
      <c r="AF456" s="10"/>
      <c r="AG456" s="10"/>
      <c r="AH456" s="10"/>
      <c r="AI456" s="10"/>
    </row>
    <row r="457" spans="1:35" ht="15.95" customHeight="1" x14ac:dyDescent="0.2">
      <c r="A457" s="46" t="s">
        <v>104</v>
      </c>
      <c r="B457" s="46" t="s">
        <v>726</v>
      </c>
      <c r="C457" s="46" t="s">
        <v>727</v>
      </c>
      <c r="D457" s="46" t="s">
        <v>975</v>
      </c>
      <c r="E457" s="46" t="s">
        <v>995</v>
      </c>
      <c r="F457" s="47">
        <v>0.2142</v>
      </c>
      <c r="G457" s="46" t="s">
        <v>729</v>
      </c>
      <c r="H457" s="48">
        <v>0.2142</v>
      </c>
      <c r="I457" s="62"/>
      <c r="J457" s="60"/>
      <c r="K457" s="39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4"/>
      <c r="AF457" s="10"/>
      <c r="AG457" s="10"/>
      <c r="AH457" s="10"/>
      <c r="AI457" s="10"/>
    </row>
    <row r="458" spans="1:35" ht="15.95" customHeight="1" x14ac:dyDescent="0.2">
      <c r="A458" s="46" t="s">
        <v>105</v>
      </c>
      <c r="B458" s="46" t="s">
        <v>726</v>
      </c>
      <c r="C458" s="46" t="s">
        <v>727</v>
      </c>
      <c r="D458" s="46" t="s">
        <v>975</v>
      </c>
      <c r="E458" s="46" t="s">
        <v>996</v>
      </c>
      <c r="F458" s="47">
        <v>7.0000000000000007E-2</v>
      </c>
      <c r="G458" s="46" t="s">
        <v>30</v>
      </c>
      <c r="H458" s="48">
        <v>7.0000000000000007E-2</v>
      </c>
      <c r="I458" s="46" t="s">
        <v>997</v>
      </c>
      <c r="J458" s="60"/>
      <c r="K458" s="39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4"/>
      <c r="AF458" s="10"/>
      <c r="AG458" s="10"/>
      <c r="AH458" s="10"/>
      <c r="AI458" s="10"/>
    </row>
    <row r="459" spans="1:35" ht="15.95" customHeight="1" x14ac:dyDescent="0.2">
      <c r="A459" s="46" t="s">
        <v>106</v>
      </c>
      <c r="B459" s="46" t="s">
        <v>726</v>
      </c>
      <c r="C459" s="46" t="s">
        <v>727</v>
      </c>
      <c r="D459" s="46" t="s">
        <v>975</v>
      </c>
      <c r="E459" s="50">
        <v>56</v>
      </c>
      <c r="F459" s="47">
        <v>0.4</v>
      </c>
      <c r="G459" s="46" t="s">
        <v>48</v>
      </c>
      <c r="H459" s="48">
        <v>0.4</v>
      </c>
      <c r="I459" s="46" t="s">
        <v>976</v>
      </c>
      <c r="J459" s="60"/>
      <c r="K459" s="39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4"/>
      <c r="AF459" s="10"/>
      <c r="AG459" s="10"/>
      <c r="AH459" s="10"/>
      <c r="AI459" s="10"/>
    </row>
    <row r="460" spans="1:35" ht="15.95" customHeight="1" x14ac:dyDescent="0.2">
      <c r="A460" s="46" t="s">
        <v>107</v>
      </c>
      <c r="B460" s="46" t="s">
        <v>726</v>
      </c>
      <c r="C460" s="46" t="s">
        <v>727</v>
      </c>
      <c r="D460" s="46" t="s">
        <v>975</v>
      </c>
      <c r="E460" s="50">
        <v>64</v>
      </c>
      <c r="F460" s="47">
        <v>0.05</v>
      </c>
      <c r="G460" s="46" t="s">
        <v>48</v>
      </c>
      <c r="H460" s="48">
        <v>0.05</v>
      </c>
      <c r="I460" s="46" t="s">
        <v>976</v>
      </c>
      <c r="J460" s="60"/>
      <c r="K460" s="39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4"/>
      <c r="AF460" s="10"/>
      <c r="AG460" s="10"/>
      <c r="AH460" s="10"/>
      <c r="AI460" s="10"/>
    </row>
    <row r="461" spans="1:35" ht="15.95" customHeight="1" x14ac:dyDescent="0.2">
      <c r="A461" s="46" t="s">
        <v>108</v>
      </c>
      <c r="B461" s="46" t="s">
        <v>726</v>
      </c>
      <c r="C461" s="46" t="s">
        <v>727</v>
      </c>
      <c r="D461" s="46" t="s">
        <v>975</v>
      </c>
      <c r="E461" s="50">
        <v>66</v>
      </c>
      <c r="F461" s="47">
        <v>1.6385000000000001</v>
      </c>
      <c r="G461" s="46" t="s">
        <v>729</v>
      </c>
      <c r="H461" s="48">
        <v>1.6385000000000001</v>
      </c>
      <c r="I461" s="46" t="s">
        <v>977</v>
      </c>
      <c r="J461" s="60"/>
      <c r="K461" s="39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4"/>
      <c r="AF461" s="10"/>
      <c r="AG461" s="10"/>
      <c r="AH461" s="10"/>
      <c r="AI461" s="10"/>
    </row>
    <row r="462" spans="1:35" ht="15.95" customHeight="1" x14ac:dyDescent="0.2">
      <c r="A462" s="46" t="s">
        <v>109</v>
      </c>
      <c r="B462" s="46" t="s">
        <v>726</v>
      </c>
      <c r="C462" s="46" t="s">
        <v>727</v>
      </c>
      <c r="D462" s="46" t="s">
        <v>975</v>
      </c>
      <c r="E462" s="50">
        <v>68</v>
      </c>
      <c r="F462" s="47">
        <v>0.53</v>
      </c>
      <c r="G462" s="46" t="s">
        <v>729</v>
      </c>
      <c r="H462" s="48">
        <v>0.53</v>
      </c>
      <c r="I462" s="46" t="s">
        <v>977</v>
      </c>
      <c r="J462" s="60"/>
      <c r="K462" s="39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4"/>
      <c r="AF462" s="10"/>
      <c r="AG462" s="10"/>
      <c r="AH462" s="10"/>
      <c r="AI462" s="10"/>
    </row>
    <row r="463" spans="1:35" ht="15.95" customHeight="1" x14ac:dyDescent="0.2">
      <c r="A463" s="46" t="s">
        <v>110</v>
      </c>
      <c r="B463" s="46" t="s">
        <v>726</v>
      </c>
      <c r="C463" s="46" t="s">
        <v>727</v>
      </c>
      <c r="D463" s="46" t="s">
        <v>975</v>
      </c>
      <c r="E463" s="46" t="s">
        <v>998</v>
      </c>
      <c r="F463" s="47">
        <v>0.02</v>
      </c>
      <c r="G463" s="46" t="s">
        <v>48</v>
      </c>
      <c r="H463" s="48">
        <v>0.02</v>
      </c>
      <c r="I463" s="46" t="s">
        <v>976</v>
      </c>
      <c r="J463" s="60"/>
      <c r="K463" s="39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4"/>
      <c r="AF463" s="10"/>
      <c r="AG463" s="10"/>
      <c r="AH463" s="10"/>
      <c r="AI463" s="10"/>
    </row>
    <row r="464" spans="1:35" ht="15.95" customHeight="1" x14ac:dyDescent="0.2">
      <c r="A464" s="46" t="s">
        <v>111</v>
      </c>
      <c r="B464" s="46" t="s">
        <v>726</v>
      </c>
      <c r="C464" s="46" t="s">
        <v>727</v>
      </c>
      <c r="D464" s="46" t="s">
        <v>975</v>
      </c>
      <c r="E464" s="50">
        <v>75</v>
      </c>
      <c r="F464" s="47">
        <v>0.22</v>
      </c>
      <c r="G464" s="46" t="s">
        <v>40</v>
      </c>
      <c r="H464" s="48">
        <v>0.22</v>
      </c>
      <c r="I464" s="46" t="s">
        <v>990</v>
      </c>
      <c r="J464" s="60"/>
      <c r="K464" s="39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4"/>
      <c r="AF464" s="10"/>
      <c r="AG464" s="10"/>
      <c r="AH464" s="10"/>
      <c r="AI464" s="10"/>
    </row>
    <row r="465" spans="1:35" ht="15.95" customHeight="1" x14ac:dyDescent="0.2">
      <c r="A465" s="46" t="s">
        <v>112</v>
      </c>
      <c r="B465" s="46" t="s">
        <v>726</v>
      </c>
      <c r="C465" s="46" t="s">
        <v>727</v>
      </c>
      <c r="D465" s="46" t="s">
        <v>975</v>
      </c>
      <c r="E465" s="50">
        <v>81</v>
      </c>
      <c r="F465" s="47">
        <v>0.36</v>
      </c>
      <c r="G465" s="46" t="s">
        <v>729</v>
      </c>
      <c r="H465" s="48">
        <v>0.36</v>
      </c>
      <c r="I465" s="46" t="s">
        <v>977</v>
      </c>
      <c r="J465" s="60"/>
      <c r="K465" s="39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4"/>
      <c r="AF465" s="10"/>
      <c r="AG465" s="10"/>
      <c r="AH465" s="10"/>
      <c r="AI465" s="10"/>
    </row>
    <row r="466" spans="1:35" ht="15.95" customHeight="1" x14ac:dyDescent="0.2">
      <c r="A466" s="46" t="s">
        <v>113</v>
      </c>
      <c r="B466" s="46" t="s">
        <v>726</v>
      </c>
      <c r="C466" s="46" t="s">
        <v>727</v>
      </c>
      <c r="D466" s="46" t="s">
        <v>975</v>
      </c>
      <c r="E466" s="46" t="s">
        <v>948</v>
      </c>
      <c r="F466" s="47">
        <v>0.31940000000000002</v>
      </c>
      <c r="G466" s="46" t="s">
        <v>48</v>
      </c>
      <c r="H466" s="48">
        <v>0.31940000000000002</v>
      </c>
      <c r="I466" s="46" t="s">
        <v>976</v>
      </c>
      <c r="J466" s="60"/>
      <c r="K466" s="39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4"/>
      <c r="AF466" s="10"/>
      <c r="AG466" s="10"/>
      <c r="AH466" s="10"/>
      <c r="AI466" s="10"/>
    </row>
    <row r="467" spans="1:35" ht="15.95" customHeight="1" x14ac:dyDescent="0.2">
      <c r="A467" s="46" t="s">
        <v>114</v>
      </c>
      <c r="B467" s="46" t="s">
        <v>726</v>
      </c>
      <c r="C467" s="46" t="s">
        <v>727</v>
      </c>
      <c r="D467" s="46" t="s">
        <v>975</v>
      </c>
      <c r="E467" s="50">
        <v>83</v>
      </c>
      <c r="F467" s="47">
        <v>0.81</v>
      </c>
      <c r="G467" s="46" t="s">
        <v>729</v>
      </c>
      <c r="H467" s="48">
        <v>0.81</v>
      </c>
      <c r="I467" s="46" t="s">
        <v>977</v>
      </c>
      <c r="J467" s="60"/>
      <c r="K467" s="39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4"/>
      <c r="AF467" s="10"/>
      <c r="AG467" s="10"/>
      <c r="AH467" s="10"/>
      <c r="AI467" s="10"/>
    </row>
    <row r="468" spans="1:35" ht="15.95" customHeight="1" x14ac:dyDescent="0.2">
      <c r="A468" s="46" t="s">
        <v>115</v>
      </c>
      <c r="B468" s="46" t="s">
        <v>726</v>
      </c>
      <c r="C468" s="46" t="s">
        <v>727</v>
      </c>
      <c r="D468" s="46" t="s">
        <v>975</v>
      </c>
      <c r="E468" s="46" t="s">
        <v>999</v>
      </c>
      <c r="F468" s="47">
        <v>0.06</v>
      </c>
      <c r="G468" s="46" t="s">
        <v>729</v>
      </c>
      <c r="H468" s="48">
        <v>0.06</v>
      </c>
      <c r="I468" s="46" t="s">
        <v>1000</v>
      </c>
      <c r="J468" s="60"/>
      <c r="K468" s="39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4"/>
      <c r="AF468" s="10"/>
      <c r="AG468" s="10"/>
      <c r="AH468" s="10"/>
      <c r="AI468" s="10"/>
    </row>
    <row r="469" spans="1:35" ht="15.95" customHeight="1" x14ac:dyDescent="0.2">
      <c r="A469" s="46" t="s">
        <v>116</v>
      </c>
      <c r="B469" s="46" t="s">
        <v>726</v>
      </c>
      <c r="C469" s="46" t="s">
        <v>727</v>
      </c>
      <c r="D469" s="46" t="s">
        <v>975</v>
      </c>
      <c r="E469" s="50">
        <v>85</v>
      </c>
      <c r="F469" s="47">
        <v>0.98</v>
      </c>
      <c r="G469" s="46" t="s">
        <v>48</v>
      </c>
      <c r="H469" s="48">
        <v>0.98</v>
      </c>
      <c r="I469" s="46" t="s">
        <v>976</v>
      </c>
      <c r="J469" s="60"/>
      <c r="K469" s="39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4"/>
      <c r="AF469" s="10"/>
      <c r="AG469" s="10"/>
      <c r="AH469" s="10"/>
      <c r="AI469" s="10"/>
    </row>
    <row r="470" spans="1:35" ht="15.95" customHeight="1" x14ac:dyDescent="0.2">
      <c r="A470" s="46" t="s">
        <v>117</v>
      </c>
      <c r="B470" s="46" t="s">
        <v>726</v>
      </c>
      <c r="C470" s="46" t="s">
        <v>727</v>
      </c>
      <c r="D470" s="46" t="s">
        <v>975</v>
      </c>
      <c r="E470" s="50">
        <v>89</v>
      </c>
      <c r="F470" s="47">
        <v>1.1497999999999999</v>
      </c>
      <c r="G470" s="46" t="s">
        <v>729</v>
      </c>
      <c r="H470" s="48">
        <v>1.1497999999999999</v>
      </c>
      <c r="I470" s="46" t="s">
        <v>977</v>
      </c>
      <c r="J470" s="60"/>
      <c r="K470" s="39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4"/>
      <c r="AF470" s="10"/>
      <c r="AG470" s="10"/>
      <c r="AH470" s="10"/>
      <c r="AI470" s="10"/>
    </row>
    <row r="471" spans="1:35" ht="15.95" customHeight="1" x14ac:dyDescent="0.2">
      <c r="A471" s="46" t="s">
        <v>118</v>
      </c>
      <c r="B471" s="46" t="s">
        <v>726</v>
      </c>
      <c r="C471" s="46" t="s">
        <v>727</v>
      </c>
      <c r="D471" s="46" t="s">
        <v>975</v>
      </c>
      <c r="E471" s="50">
        <v>90</v>
      </c>
      <c r="F471" s="47">
        <v>2.2799999999999998</v>
      </c>
      <c r="G471" s="46" t="s">
        <v>729</v>
      </c>
      <c r="H471" s="48">
        <v>2.2799999999999998</v>
      </c>
      <c r="I471" s="46" t="s">
        <v>977</v>
      </c>
      <c r="J471" s="60"/>
      <c r="K471" s="39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4"/>
      <c r="AF471" s="10"/>
      <c r="AG471" s="10"/>
      <c r="AH471" s="10"/>
      <c r="AI471" s="10"/>
    </row>
    <row r="472" spans="1:35" ht="15.95" customHeight="1" x14ac:dyDescent="0.2">
      <c r="A472" s="46" t="s">
        <v>119</v>
      </c>
      <c r="B472" s="46" t="s">
        <v>726</v>
      </c>
      <c r="C472" s="46" t="s">
        <v>727</v>
      </c>
      <c r="D472" s="46" t="s">
        <v>975</v>
      </c>
      <c r="E472" s="50">
        <v>98</v>
      </c>
      <c r="F472" s="47">
        <v>0.36</v>
      </c>
      <c r="G472" s="46" t="s">
        <v>729</v>
      </c>
      <c r="H472" s="48">
        <v>0.36</v>
      </c>
      <c r="I472" s="46" t="s">
        <v>977</v>
      </c>
      <c r="J472" s="60"/>
      <c r="K472" s="39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4"/>
      <c r="AF472" s="10"/>
      <c r="AG472" s="10"/>
      <c r="AH472" s="10"/>
      <c r="AI472" s="10"/>
    </row>
    <row r="473" spans="1:35" ht="15.95" customHeight="1" x14ac:dyDescent="0.2">
      <c r="A473" s="171" t="s">
        <v>2302</v>
      </c>
      <c r="B473" s="172"/>
      <c r="C473" s="172"/>
      <c r="D473" s="172"/>
      <c r="E473" s="173"/>
      <c r="F473" s="72">
        <f>SUM(F404:F472)</f>
        <v>38.862100000000005</v>
      </c>
      <c r="G473" s="71"/>
      <c r="H473" s="73">
        <f>SUM(H404:H472)</f>
        <v>38.862100000000005</v>
      </c>
      <c r="I473" s="71"/>
      <c r="J473" s="60"/>
      <c r="K473" s="39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4"/>
      <c r="AF473" s="10"/>
      <c r="AG473" s="10"/>
      <c r="AH473" s="10"/>
      <c r="AI473" s="10"/>
    </row>
    <row r="474" spans="1:35" ht="15.95" customHeight="1" x14ac:dyDescent="0.2">
      <c r="A474" s="46" t="s">
        <v>54</v>
      </c>
      <c r="B474" s="46" t="s">
        <v>726</v>
      </c>
      <c r="C474" s="46" t="s">
        <v>727</v>
      </c>
      <c r="D474" s="46" t="s">
        <v>1001</v>
      </c>
      <c r="E474" s="50">
        <v>100</v>
      </c>
      <c r="F474" s="47">
        <v>0.54459999999999997</v>
      </c>
      <c r="G474" s="46" t="s">
        <v>729</v>
      </c>
      <c r="H474" s="48">
        <v>0.54459999999999997</v>
      </c>
      <c r="I474" s="46" t="s">
        <v>1002</v>
      </c>
      <c r="J474" s="60"/>
      <c r="K474" s="39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4"/>
      <c r="AF474" s="10"/>
      <c r="AG474" s="10"/>
      <c r="AH474" s="10"/>
      <c r="AI474" s="10"/>
    </row>
    <row r="475" spans="1:35" ht="15.95" customHeight="1" x14ac:dyDescent="0.2">
      <c r="A475" s="46" t="s">
        <v>55</v>
      </c>
      <c r="B475" s="46" t="s">
        <v>726</v>
      </c>
      <c r="C475" s="46" t="s">
        <v>727</v>
      </c>
      <c r="D475" s="46" t="s">
        <v>1001</v>
      </c>
      <c r="E475" s="46" t="s">
        <v>727</v>
      </c>
      <c r="F475" s="47">
        <v>0.29499999999999998</v>
      </c>
      <c r="G475" s="46" t="s">
        <v>33</v>
      </c>
      <c r="H475" s="48">
        <v>0.29499999999999998</v>
      </c>
      <c r="I475" s="46" t="s">
        <v>1003</v>
      </c>
      <c r="J475" s="60"/>
      <c r="K475" s="39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4"/>
      <c r="AF475" s="10"/>
      <c r="AG475" s="10"/>
      <c r="AH475" s="10"/>
      <c r="AI475" s="10"/>
    </row>
    <row r="476" spans="1:35" ht="15.95" customHeight="1" x14ac:dyDescent="0.2">
      <c r="A476" s="178" t="s">
        <v>56</v>
      </c>
      <c r="B476" s="178" t="s">
        <v>726</v>
      </c>
      <c r="C476" s="178" t="s">
        <v>727</v>
      </c>
      <c r="D476" s="178" t="s">
        <v>1001</v>
      </c>
      <c r="E476" s="184">
        <v>11</v>
      </c>
      <c r="F476" s="176">
        <v>0.25</v>
      </c>
      <c r="G476" s="46" t="s">
        <v>2382</v>
      </c>
      <c r="H476" s="113">
        <v>0.14000000000000001</v>
      </c>
      <c r="I476" s="180" t="s">
        <v>1004</v>
      </c>
      <c r="J476" s="174"/>
      <c r="K476" s="4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4"/>
      <c r="AF476" s="10"/>
      <c r="AG476" s="10"/>
      <c r="AH476" s="10"/>
      <c r="AI476" s="10"/>
    </row>
    <row r="477" spans="1:35" ht="15.95" customHeight="1" x14ac:dyDescent="0.2">
      <c r="A477" s="179"/>
      <c r="B477" s="179"/>
      <c r="C477" s="179"/>
      <c r="D477" s="179"/>
      <c r="E477" s="185"/>
      <c r="F477" s="177"/>
      <c r="G477" s="62" t="s">
        <v>2381</v>
      </c>
      <c r="H477" s="113">
        <v>0.11</v>
      </c>
      <c r="I477" s="181"/>
      <c r="J477" s="175"/>
      <c r="K477" s="4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4"/>
      <c r="AF477" s="10"/>
      <c r="AG477" s="10"/>
      <c r="AH477" s="10"/>
      <c r="AI477" s="10"/>
    </row>
    <row r="478" spans="1:35" ht="15.95" customHeight="1" x14ac:dyDescent="0.2">
      <c r="A478" s="46" t="s">
        <v>57</v>
      </c>
      <c r="B478" s="46" t="s">
        <v>726</v>
      </c>
      <c r="C478" s="46" t="s">
        <v>727</v>
      </c>
      <c r="D478" s="46" t="s">
        <v>1001</v>
      </c>
      <c r="E478" s="46" t="s">
        <v>1005</v>
      </c>
      <c r="F478" s="47">
        <v>0.26</v>
      </c>
      <c r="G478" s="46" t="s">
        <v>30</v>
      </c>
      <c r="H478" s="48">
        <v>0.26</v>
      </c>
      <c r="I478" s="46" t="s">
        <v>1006</v>
      </c>
      <c r="J478" s="60"/>
      <c r="K478" s="39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4"/>
      <c r="AF478" s="10"/>
      <c r="AG478" s="10"/>
      <c r="AH478" s="10"/>
      <c r="AI478" s="10"/>
    </row>
    <row r="479" spans="1:35" ht="15.95" customHeight="1" x14ac:dyDescent="0.2">
      <c r="A479" s="46" t="s">
        <v>58</v>
      </c>
      <c r="B479" s="46" t="s">
        <v>726</v>
      </c>
      <c r="C479" s="46" t="s">
        <v>727</v>
      </c>
      <c r="D479" s="46" t="s">
        <v>1001</v>
      </c>
      <c r="E479" s="50">
        <v>152</v>
      </c>
      <c r="F479" s="99">
        <v>7.0000000000000007E-2</v>
      </c>
      <c r="G479" s="46" t="s">
        <v>729</v>
      </c>
      <c r="H479" s="48">
        <v>7.0000000000000007E-2</v>
      </c>
      <c r="I479" s="46" t="s">
        <v>1002</v>
      </c>
      <c r="J479" s="60"/>
      <c r="K479" s="39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4"/>
      <c r="AF479" s="10"/>
      <c r="AG479" s="10"/>
      <c r="AH479" s="10"/>
      <c r="AI479" s="10"/>
    </row>
    <row r="480" spans="1:35" ht="15.95" customHeight="1" x14ac:dyDescent="0.2">
      <c r="A480" s="46" t="s">
        <v>59</v>
      </c>
      <c r="B480" s="46" t="s">
        <v>726</v>
      </c>
      <c r="C480" s="46" t="s">
        <v>727</v>
      </c>
      <c r="D480" s="46" t="s">
        <v>1001</v>
      </c>
      <c r="E480" s="46" t="s">
        <v>1007</v>
      </c>
      <c r="F480" s="47">
        <v>0.33750000000000002</v>
      </c>
      <c r="G480" s="46" t="s">
        <v>729</v>
      </c>
      <c r="H480" s="48">
        <v>0.33750000000000002</v>
      </c>
      <c r="I480" s="46" t="s">
        <v>1002</v>
      </c>
      <c r="J480" s="60"/>
      <c r="K480" s="39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4"/>
      <c r="AF480" s="10"/>
      <c r="AG480" s="10"/>
      <c r="AH480" s="10"/>
      <c r="AI480" s="10"/>
    </row>
    <row r="481" spans="1:35" ht="15.95" customHeight="1" x14ac:dyDescent="0.2">
      <c r="A481" s="46" t="s">
        <v>60</v>
      </c>
      <c r="B481" s="46" t="s">
        <v>726</v>
      </c>
      <c r="C481" s="46" t="s">
        <v>727</v>
      </c>
      <c r="D481" s="46" t="s">
        <v>2343</v>
      </c>
      <c r="E481" s="50">
        <v>159</v>
      </c>
      <c r="F481" s="47">
        <v>0.13650000000000001</v>
      </c>
      <c r="G481" s="46" t="s">
        <v>729</v>
      </c>
      <c r="H481" s="48">
        <v>0.13650000000000001</v>
      </c>
      <c r="I481" s="46" t="s">
        <v>1002</v>
      </c>
      <c r="J481" s="60"/>
      <c r="K481" s="39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4"/>
      <c r="AF481" s="10"/>
      <c r="AG481" s="10"/>
      <c r="AH481" s="10"/>
      <c r="AI481" s="10"/>
    </row>
    <row r="482" spans="1:35" ht="15.95" customHeight="1" x14ac:dyDescent="0.2">
      <c r="A482" s="46" t="s">
        <v>61</v>
      </c>
      <c r="B482" s="46" t="s">
        <v>726</v>
      </c>
      <c r="C482" s="46" t="s">
        <v>727</v>
      </c>
      <c r="D482" s="46" t="s">
        <v>1001</v>
      </c>
      <c r="E482" s="50">
        <v>163</v>
      </c>
      <c r="F482" s="47">
        <v>0.4587</v>
      </c>
      <c r="G482" s="46" t="s">
        <v>729</v>
      </c>
      <c r="H482" s="48">
        <v>0.4587</v>
      </c>
      <c r="I482" s="46" t="s">
        <v>1002</v>
      </c>
      <c r="J482" s="60"/>
      <c r="K482" s="39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4"/>
      <c r="AF482" s="10"/>
      <c r="AG482" s="10"/>
      <c r="AH482" s="10"/>
      <c r="AI482" s="10"/>
    </row>
    <row r="483" spans="1:35" ht="15.95" customHeight="1" x14ac:dyDescent="0.2">
      <c r="A483" s="46" t="s">
        <v>62</v>
      </c>
      <c r="B483" s="46" t="s">
        <v>726</v>
      </c>
      <c r="C483" s="46" t="s">
        <v>727</v>
      </c>
      <c r="D483" s="46" t="s">
        <v>1001</v>
      </c>
      <c r="E483" s="50">
        <v>168</v>
      </c>
      <c r="F483" s="47">
        <v>4.2900000000000001E-2</v>
      </c>
      <c r="G483" s="46" t="s">
        <v>729</v>
      </c>
      <c r="H483" s="48">
        <v>4.2900000000000001E-2</v>
      </c>
      <c r="I483" s="46" t="s">
        <v>1002</v>
      </c>
      <c r="J483" s="60"/>
      <c r="K483" s="39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4"/>
      <c r="AF483" s="10"/>
      <c r="AG483" s="10"/>
      <c r="AH483" s="10"/>
      <c r="AI483" s="10"/>
    </row>
    <row r="484" spans="1:35" ht="15.95" customHeight="1" x14ac:dyDescent="0.2">
      <c r="A484" s="46" t="s">
        <v>63</v>
      </c>
      <c r="B484" s="46" t="s">
        <v>726</v>
      </c>
      <c r="C484" s="46" t="s">
        <v>727</v>
      </c>
      <c r="D484" s="46" t="s">
        <v>1001</v>
      </c>
      <c r="E484" s="50">
        <v>175</v>
      </c>
      <c r="F484" s="47">
        <v>1.55</v>
      </c>
      <c r="G484" s="46" t="s">
        <v>729</v>
      </c>
      <c r="H484" s="48">
        <v>1.55</v>
      </c>
      <c r="I484" s="46" t="s">
        <v>1002</v>
      </c>
      <c r="J484" s="60"/>
      <c r="K484" s="39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4"/>
      <c r="AF484" s="10"/>
      <c r="AG484" s="10"/>
      <c r="AH484" s="10"/>
      <c r="AI484" s="10"/>
    </row>
    <row r="485" spans="1:35" ht="15.95" customHeight="1" x14ac:dyDescent="0.2">
      <c r="A485" s="46" t="s">
        <v>64</v>
      </c>
      <c r="B485" s="43" t="s">
        <v>726</v>
      </c>
      <c r="C485" s="43" t="s">
        <v>2344</v>
      </c>
      <c r="D485" s="43" t="s">
        <v>1001</v>
      </c>
      <c r="E485" s="51">
        <v>180</v>
      </c>
      <c r="F485" s="44">
        <v>0.1</v>
      </c>
      <c r="G485" s="43" t="s">
        <v>729</v>
      </c>
      <c r="H485" s="45">
        <v>0.1</v>
      </c>
      <c r="I485" s="46" t="s">
        <v>1002</v>
      </c>
      <c r="J485" s="61"/>
      <c r="K485" s="38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4"/>
      <c r="AF485" s="10"/>
      <c r="AG485" s="10"/>
      <c r="AH485" s="10"/>
      <c r="AI485" s="10"/>
    </row>
    <row r="486" spans="1:35" ht="15.95" customHeight="1" x14ac:dyDescent="0.2">
      <c r="A486" s="46" t="s">
        <v>65</v>
      </c>
      <c r="B486" s="46" t="s">
        <v>726</v>
      </c>
      <c r="C486" s="46" t="s">
        <v>727</v>
      </c>
      <c r="D486" s="46" t="s">
        <v>1001</v>
      </c>
      <c r="E486" s="50">
        <v>186</v>
      </c>
      <c r="F486" s="47">
        <v>0.21</v>
      </c>
      <c r="G486" s="46" t="s">
        <v>729</v>
      </c>
      <c r="H486" s="48">
        <v>0.21</v>
      </c>
      <c r="I486" s="46" t="s">
        <v>1002</v>
      </c>
      <c r="J486" s="60"/>
      <c r="K486" s="39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4"/>
      <c r="AF486" s="10"/>
      <c r="AG486" s="10"/>
      <c r="AH486" s="10"/>
      <c r="AI486" s="10"/>
    </row>
    <row r="487" spans="1:35" ht="15.95" customHeight="1" x14ac:dyDescent="0.2">
      <c r="A487" s="178" t="s">
        <v>66</v>
      </c>
      <c r="B487" s="178" t="s">
        <v>726</v>
      </c>
      <c r="C487" s="178" t="s">
        <v>727</v>
      </c>
      <c r="D487" s="178" t="s">
        <v>1001</v>
      </c>
      <c r="E487" s="184">
        <v>19</v>
      </c>
      <c r="F487" s="176">
        <v>0.6</v>
      </c>
      <c r="G487" s="46" t="s">
        <v>2365</v>
      </c>
      <c r="H487" s="113">
        <v>0.28000000000000003</v>
      </c>
      <c r="I487" s="180" t="s">
        <v>1004</v>
      </c>
      <c r="J487" s="174"/>
      <c r="K487" s="4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4"/>
      <c r="AF487" s="10"/>
      <c r="AG487" s="10"/>
      <c r="AH487" s="10"/>
      <c r="AI487" s="10"/>
    </row>
    <row r="488" spans="1:35" ht="15.95" customHeight="1" x14ac:dyDescent="0.2">
      <c r="A488" s="179"/>
      <c r="B488" s="179"/>
      <c r="C488" s="179"/>
      <c r="D488" s="179"/>
      <c r="E488" s="185"/>
      <c r="F488" s="177"/>
      <c r="G488" s="46" t="s">
        <v>943</v>
      </c>
      <c r="H488" s="113">
        <v>0.32</v>
      </c>
      <c r="I488" s="181"/>
      <c r="J488" s="175"/>
      <c r="K488" s="4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4"/>
      <c r="AF488" s="10"/>
      <c r="AG488" s="10"/>
      <c r="AH488" s="10"/>
      <c r="AI488" s="10"/>
    </row>
    <row r="489" spans="1:35" ht="15.95" customHeight="1" x14ac:dyDescent="0.2">
      <c r="A489" s="46" t="s">
        <v>67</v>
      </c>
      <c r="B489" s="46" t="s">
        <v>726</v>
      </c>
      <c r="C489" s="46" t="s">
        <v>727</v>
      </c>
      <c r="D489" s="46" t="s">
        <v>1001</v>
      </c>
      <c r="E489" s="50">
        <v>193</v>
      </c>
      <c r="F489" s="47">
        <v>0.2959</v>
      </c>
      <c r="G489" s="46" t="s">
        <v>729</v>
      </c>
      <c r="H489" s="48">
        <v>0.2959</v>
      </c>
      <c r="I489" s="46" t="s">
        <v>1002</v>
      </c>
      <c r="J489" s="60"/>
      <c r="K489" s="39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4"/>
      <c r="AF489" s="10"/>
      <c r="AG489" s="10"/>
      <c r="AH489" s="10"/>
      <c r="AI489" s="10"/>
    </row>
    <row r="490" spans="1:35" ht="15.95" customHeight="1" x14ac:dyDescent="0.2">
      <c r="A490" s="46" t="s">
        <v>68</v>
      </c>
      <c r="B490" s="46" t="s">
        <v>726</v>
      </c>
      <c r="C490" s="46" t="s">
        <v>727</v>
      </c>
      <c r="D490" s="46" t="s">
        <v>1001</v>
      </c>
      <c r="E490" s="50">
        <v>199</v>
      </c>
      <c r="F490" s="47">
        <v>0.61060000000000003</v>
      </c>
      <c r="G490" s="46" t="s">
        <v>729</v>
      </c>
      <c r="H490" s="48">
        <v>0.61060000000000003</v>
      </c>
      <c r="I490" s="46" t="s">
        <v>1002</v>
      </c>
      <c r="J490" s="60"/>
      <c r="K490" s="39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4"/>
      <c r="AF490" s="10"/>
      <c r="AG490" s="10"/>
      <c r="AH490" s="10"/>
      <c r="AI490" s="10"/>
    </row>
    <row r="491" spans="1:35" ht="15.95" customHeight="1" x14ac:dyDescent="0.2">
      <c r="A491" s="46" t="s">
        <v>69</v>
      </c>
      <c r="B491" s="46" t="s">
        <v>726</v>
      </c>
      <c r="C491" s="46" t="s">
        <v>727</v>
      </c>
      <c r="D491" s="46" t="s">
        <v>1001</v>
      </c>
      <c r="E491" s="46" t="s">
        <v>1008</v>
      </c>
      <c r="F491" s="47">
        <v>0.01</v>
      </c>
      <c r="G491" s="46" t="s">
        <v>729</v>
      </c>
      <c r="H491" s="48">
        <v>0.01</v>
      </c>
      <c r="I491" s="46" t="s">
        <v>1002</v>
      </c>
      <c r="J491" s="60"/>
      <c r="K491" s="39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4"/>
      <c r="AF491" s="10"/>
      <c r="AG491" s="10"/>
      <c r="AH491" s="10"/>
      <c r="AI491" s="10"/>
    </row>
    <row r="492" spans="1:35" ht="15.95" customHeight="1" x14ac:dyDescent="0.2">
      <c r="A492" s="46" t="s">
        <v>70</v>
      </c>
      <c r="B492" s="46" t="s">
        <v>726</v>
      </c>
      <c r="C492" s="46" t="s">
        <v>727</v>
      </c>
      <c r="D492" s="46" t="s">
        <v>1001</v>
      </c>
      <c r="E492" s="46" t="s">
        <v>1009</v>
      </c>
      <c r="F492" s="47">
        <v>0.02</v>
      </c>
      <c r="G492" s="46" t="s">
        <v>729</v>
      </c>
      <c r="H492" s="48">
        <v>0.02</v>
      </c>
      <c r="I492" s="46" t="s">
        <v>1002</v>
      </c>
      <c r="J492" s="60"/>
      <c r="K492" s="39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4"/>
      <c r="AF492" s="10"/>
      <c r="AG492" s="10"/>
      <c r="AH492" s="10"/>
      <c r="AI492" s="10"/>
    </row>
    <row r="493" spans="1:35" ht="15.95" customHeight="1" x14ac:dyDescent="0.2">
      <c r="A493" s="46" t="s">
        <v>71</v>
      </c>
      <c r="B493" s="46" t="s">
        <v>726</v>
      </c>
      <c r="C493" s="46" t="s">
        <v>727</v>
      </c>
      <c r="D493" s="46" t="s">
        <v>1001</v>
      </c>
      <c r="E493" s="50">
        <v>249</v>
      </c>
      <c r="F493" s="47">
        <v>0.54190000000000005</v>
      </c>
      <c r="G493" s="46" t="s">
        <v>729</v>
      </c>
      <c r="H493" s="48">
        <v>0.54190000000000005</v>
      </c>
      <c r="I493" s="46" t="s">
        <v>1002</v>
      </c>
      <c r="J493" s="60"/>
      <c r="K493" s="39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4"/>
      <c r="AF493" s="10"/>
      <c r="AG493" s="10"/>
      <c r="AH493" s="10"/>
      <c r="AI493" s="10"/>
    </row>
    <row r="494" spans="1:35" ht="15.95" customHeight="1" x14ac:dyDescent="0.2">
      <c r="A494" s="46" t="s">
        <v>72</v>
      </c>
      <c r="B494" s="46" t="s">
        <v>726</v>
      </c>
      <c r="C494" s="46" t="s">
        <v>727</v>
      </c>
      <c r="D494" s="46" t="s">
        <v>1001</v>
      </c>
      <c r="E494" s="50">
        <v>250</v>
      </c>
      <c r="F494" s="47">
        <v>0.53080000000000005</v>
      </c>
      <c r="G494" s="46" t="s">
        <v>729</v>
      </c>
      <c r="H494" s="48">
        <v>0.53080000000000005</v>
      </c>
      <c r="I494" s="46" t="s">
        <v>1002</v>
      </c>
      <c r="J494" s="60"/>
      <c r="K494" s="39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4"/>
      <c r="AF494" s="10"/>
      <c r="AG494" s="10"/>
      <c r="AH494" s="10"/>
      <c r="AI494" s="10"/>
    </row>
    <row r="495" spans="1:35" ht="15.95" customHeight="1" x14ac:dyDescent="0.2">
      <c r="A495" s="46" t="s">
        <v>73</v>
      </c>
      <c r="B495" s="46" t="s">
        <v>726</v>
      </c>
      <c r="C495" s="46" t="s">
        <v>727</v>
      </c>
      <c r="D495" s="46" t="s">
        <v>1001</v>
      </c>
      <c r="E495" s="50">
        <v>251</v>
      </c>
      <c r="F495" s="47">
        <v>0.12</v>
      </c>
      <c r="G495" s="46" t="s">
        <v>729</v>
      </c>
      <c r="H495" s="48">
        <v>0.12</v>
      </c>
      <c r="I495" s="46" t="s">
        <v>1002</v>
      </c>
      <c r="J495" s="60"/>
      <c r="K495" s="39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4"/>
      <c r="AF495" s="10"/>
      <c r="AG495" s="10"/>
      <c r="AH495" s="10"/>
      <c r="AI495" s="10"/>
    </row>
    <row r="496" spans="1:35" ht="15.95" customHeight="1" x14ac:dyDescent="0.2">
      <c r="A496" s="46" t="s">
        <v>74</v>
      </c>
      <c r="B496" s="46" t="s">
        <v>726</v>
      </c>
      <c r="C496" s="46" t="s">
        <v>727</v>
      </c>
      <c r="D496" s="46" t="s">
        <v>1001</v>
      </c>
      <c r="E496" s="50">
        <v>253</v>
      </c>
      <c r="F496" s="47">
        <v>4.0300000000000002E-2</v>
      </c>
      <c r="G496" s="46" t="s">
        <v>729</v>
      </c>
      <c r="H496" s="48">
        <v>4.0300000000000002E-2</v>
      </c>
      <c r="I496" s="46" t="s">
        <v>1002</v>
      </c>
      <c r="J496" s="60"/>
      <c r="K496" s="39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4"/>
      <c r="AF496" s="10"/>
      <c r="AG496" s="10"/>
      <c r="AH496" s="10"/>
      <c r="AI496" s="10"/>
    </row>
    <row r="497" spans="1:35" ht="15.95" customHeight="1" x14ac:dyDescent="0.2">
      <c r="A497" s="46" t="s">
        <v>75</v>
      </c>
      <c r="B497" s="46" t="s">
        <v>726</v>
      </c>
      <c r="C497" s="46" t="s">
        <v>727</v>
      </c>
      <c r="D497" s="46" t="s">
        <v>1001</v>
      </c>
      <c r="E497" s="46" t="s">
        <v>906</v>
      </c>
      <c r="F497" s="47">
        <v>0.26669999999999999</v>
      </c>
      <c r="G497" s="46" t="s">
        <v>729</v>
      </c>
      <c r="H497" s="48">
        <v>0.26669999999999999</v>
      </c>
      <c r="I497" s="46" t="s">
        <v>1002</v>
      </c>
      <c r="J497" s="60"/>
      <c r="K497" s="39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4"/>
      <c r="AF497" s="10"/>
      <c r="AG497" s="10"/>
      <c r="AH497" s="10"/>
      <c r="AI497" s="10"/>
    </row>
    <row r="498" spans="1:35" ht="15.95" customHeight="1" x14ac:dyDescent="0.2">
      <c r="A498" s="46" t="s">
        <v>76</v>
      </c>
      <c r="B498" s="46" t="s">
        <v>726</v>
      </c>
      <c r="C498" s="46" t="s">
        <v>727</v>
      </c>
      <c r="D498" s="46" t="s">
        <v>1001</v>
      </c>
      <c r="E498" s="46" t="s">
        <v>907</v>
      </c>
      <c r="F498" s="47">
        <v>1.3785000000000001</v>
      </c>
      <c r="G498" s="46" t="s">
        <v>729</v>
      </c>
      <c r="H498" s="48">
        <v>1.3785000000000001</v>
      </c>
      <c r="I498" s="46" t="s">
        <v>1002</v>
      </c>
      <c r="J498" s="60"/>
      <c r="K498" s="39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4"/>
      <c r="AF498" s="10"/>
      <c r="AG498" s="10"/>
      <c r="AH498" s="10"/>
      <c r="AI498" s="10"/>
    </row>
    <row r="499" spans="1:35" ht="15.95" customHeight="1" x14ac:dyDescent="0.2">
      <c r="A499" s="46" t="s">
        <v>77</v>
      </c>
      <c r="B499" s="46" t="s">
        <v>726</v>
      </c>
      <c r="C499" s="46" t="s">
        <v>727</v>
      </c>
      <c r="D499" s="46" t="s">
        <v>1001</v>
      </c>
      <c r="E499" s="46" t="s">
        <v>1010</v>
      </c>
      <c r="F499" s="47">
        <v>1.0959000000000001</v>
      </c>
      <c r="G499" s="46" t="s">
        <v>729</v>
      </c>
      <c r="H499" s="48">
        <v>1.0959000000000001</v>
      </c>
      <c r="I499" s="46" t="s">
        <v>1002</v>
      </c>
      <c r="J499" s="60"/>
      <c r="K499" s="39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4"/>
      <c r="AF499" s="10"/>
      <c r="AG499" s="10"/>
      <c r="AH499" s="10"/>
      <c r="AI499" s="10"/>
    </row>
    <row r="500" spans="1:35" ht="15.95" customHeight="1" x14ac:dyDescent="0.2">
      <c r="A500" s="46" t="s">
        <v>78</v>
      </c>
      <c r="B500" s="46" t="s">
        <v>726</v>
      </c>
      <c r="C500" s="46" t="s">
        <v>727</v>
      </c>
      <c r="D500" s="46" t="s">
        <v>1001</v>
      </c>
      <c r="E500" s="50">
        <v>6</v>
      </c>
      <c r="F500" s="47">
        <v>9.5899999999999999E-2</v>
      </c>
      <c r="G500" s="46" t="s">
        <v>1011</v>
      </c>
      <c r="H500" s="48">
        <v>9.5899999999999999E-2</v>
      </c>
      <c r="I500" s="46" t="s">
        <v>1012</v>
      </c>
      <c r="J500" s="60"/>
      <c r="K500" s="39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4"/>
      <c r="AF500" s="10"/>
      <c r="AG500" s="10"/>
      <c r="AH500" s="10"/>
      <c r="AI500" s="10"/>
    </row>
    <row r="501" spans="1:35" ht="15.95" customHeight="1" x14ac:dyDescent="0.2">
      <c r="A501" s="46" t="s">
        <v>79</v>
      </c>
      <c r="B501" s="46" t="s">
        <v>726</v>
      </c>
      <c r="C501" s="46" t="s">
        <v>727</v>
      </c>
      <c r="D501" s="46" t="s">
        <v>1001</v>
      </c>
      <c r="E501" s="50">
        <v>61</v>
      </c>
      <c r="F501" s="47">
        <v>0.64159999999999995</v>
      </c>
      <c r="G501" s="46" t="s">
        <v>729</v>
      </c>
      <c r="H501" s="48">
        <v>0.64159999999999995</v>
      </c>
      <c r="I501" s="46" t="s">
        <v>1002</v>
      </c>
      <c r="J501" s="60"/>
      <c r="K501" s="39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4"/>
      <c r="AF501" s="10"/>
      <c r="AG501" s="10"/>
      <c r="AH501" s="10"/>
      <c r="AI501" s="10"/>
    </row>
    <row r="502" spans="1:35" ht="15.95" customHeight="1" x14ac:dyDescent="0.2">
      <c r="A502" s="46" t="s">
        <v>80</v>
      </c>
      <c r="B502" s="46" t="s">
        <v>726</v>
      </c>
      <c r="C502" s="46" t="s">
        <v>727</v>
      </c>
      <c r="D502" s="46" t="s">
        <v>1001</v>
      </c>
      <c r="E502" s="50">
        <v>64</v>
      </c>
      <c r="F502" s="47">
        <v>0.78</v>
      </c>
      <c r="G502" s="46" t="s">
        <v>729</v>
      </c>
      <c r="H502" s="48">
        <v>0.78</v>
      </c>
      <c r="I502" s="46" t="s">
        <v>1002</v>
      </c>
      <c r="J502" s="60"/>
      <c r="K502" s="39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4"/>
      <c r="AF502" s="10"/>
      <c r="AG502" s="10"/>
      <c r="AH502" s="10"/>
      <c r="AI502" s="10"/>
    </row>
    <row r="503" spans="1:35" ht="15.95" customHeight="1" x14ac:dyDescent="0.2">
      <c r="A503" s="46" t="s">
        <v>81</v>
      </c>
      <c r="B503" s="46" t="s">
        <v>726</v>
      </c>
      <c r="C503" s="46" t="s">
        <v>727</v>
      </c>
      <c r="D503" s="46" t="s">
        <v>1001</v>
      </c>
      <c r="E503" s="46" t="s">
        <v>948</v>
      </c>
      <c r="F503" s="47">
        <v>3.9399999999999998E-2</v>
      </c>
      <c r="G503" s="46" t="s">
        <v>48</v>
      </c>
      <c r="H503" s="48">
        <v>3.9399999999999998E-2</v>
      </c>
      <c r="I503" s="46" t="s">
        <v>1013</v>
      </c>
      <c r="J503" s="60"/>
      <c r="K503" s="39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4"/>
      <c r="AF503" s="10"/>
      <c r="AG503" s="10"/>
      <c r="AH503" s="10"/>
      <c r="AI503" s="10"/>
    </row>
    <row r="504" spans="1:35" ht="15.95" customHeight="1" x14ac:dyDescent="0.2">
      <c r="A504" s="171" t="s">
        <v>2303</v>
      </c>
      <c r="B504" s="172"/>
      <c r="C504" s="172"/>
      <c r="D504" s="172"/>
      <c r="E504" s="173"/>
      <c r="F504" s="72">
        <f>SUM(F474:F503)</f>
        <v>11.322699999999999</v>
      </c>
      <c r="G504" s="71"/>
      <c r="H504" s="73">
        <f>SUM(H474:H503)</f>
        <v>11.322700000000001</v>
      </c>
      <c r="I504" s="71"/>
      <c r="J504" s="78"/>
      <c r="K504" s="39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4"/>
      <c r="AF504" s="10"/>
      <c r="AG504" s="10"/>
      <c r="AH504" s="10"/>
      <c r="AI504" s="10"/>
    </row>
    <row r="505" spans="1:35" ht="15.95" customHeight="1" x14ac:dyDescent="0.2">
      <c r="A505" s="46" t="s">
        <v>54</v>
      </c>
      <c r="B505" s="46" t="s">
        <v>726</v>
      </c>
      <c r="C505" s="46" t="s">
        <v>727</v>
      </c>
      <c r="D505" s="46" t="s">
        <v>1014</v>
      </c>
      <c r="E505" s="50">
        <v>111</v>
      </c>
      <c r="F505" s="47">
        <v>0.91</v>
      </c>
      <c r="G505" s="46" t="s">
        <v>729</v>
      </c>
      <c r="H505" s="48">
        <v>0.91</v>
      </c>
      <c r="I505" s="46" t="s">
        <v>1015</v>
      </c>
      <c r="J505" s="60"/>
      <c r="K505" s="39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4"/>
      <c r="AF505" s="10"/>
      <c r="AG505" s="10"/>
      <c r="AH505" s="10"/>
      <c r="AI505" s="10"/>
    </row>
    <row r="506" spans="1:35" ht="15.95" customHeight="1" x14ac:dyDescent="0.2">
      <c r="A506" s="46" t="s">
        <v>55</v>
      </c>
      <c r="B506" s="46" t="s">
        <v>726</v>
      </c>
      <c r="C506" s="46" t="s">
        <v>727</v>
      </c>
      <c r="D506" s="46" t="s">
        <v>1014</v>
      </c>
      <c r="E506" s="46" t="s">
        <v>789</v>
      </c>
      <c r="F506" s="47">
        <v>0.13</v>
      </c>
      <c r="G506" s="46" t="s">
        <v>729</v>
      </c>
      <c r="H506" s="48">
        <v>0.13</v>
      </c>
      <c r="I506" s="46" t="s">
        <v>1015</v>
      </c>
      <c r="J506" s="60"/>
      <c r="K506" s="39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4"/>
      <c r="AF506" s="10"/>
      <c r="AG506" s="10"/>
      <c r="AH506" s="10"/>
      <c r="AI506" s="10"/>
    </row>
    <row r="507" spans="1:35" ht="15.95" customHeight="1" x14ac:dyDescent="0.2">
      <c r="A507" s="46" t="s">
        <v>56</v>
      </c>
      <c r="B507" s="46" t="s">
        <v>726</v>
      </c>
      <c r="C507" s="46" t="s">
        <v>727</v>
      </c>
      <c r="D507" s="46" t="s">
        <v>1014</v>
      </c>
      <c r="E507" s="50">
        <v>133</v>
      </c>
      <c r="F507" s="47">
        <v>0.41</v>
      </c>
      <c r="G507" s="46" t="s">
        <v>729</v>
      </c>
      <c r="H507" s="48">
        <v>0.41</v>
      </c>
      <c r="I507" s="46" t="s">
        <v>1015</v>
      </c>
      <c r="J507" s="60"/>
      <c r="K507" s="39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4"/>
      <c r="AF507" s="10"/>
      <c r="AG507" s="10"/>
      <c r="AH507" s="10"/>
      <c r="AI507" s="10"/>
    </row>
    <row r="508" spans="1:35" ht="15.95" customHeight="1" x14ac:dyDescent="0.2">
      <c r="A508" s="46" t="s">
        <v>57</v>
      </c>
      <c r="B508" s="46" t="s">
        <v>726</v>
      </c>
      <c r="C508" s="46" t="s">
        <v>727</v>
      </c>
      <c r="D508" s="46" t="s">
        <v>1014</v>
      </c>
      <c r="E508" s="50">
        <v>141</v>
      </c>
      <c r="F508" s="47">
        <v>0.32</v>
      </c>
      <c r="G508" s="46" t="s">
        <v>729</v>
      </c>
      <c r="H508" s="48">
        <v>0.32</v>
      </c>
      <c r="I508" s="46" t="s">
        <v>1015</v>
      </c>
      <c r="J508" s="60"/>
      <c r="K508" s="39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4"/>
      <c r="AF508" s="10"/>
      <c r="AG508" s="10"/>
      <c r="AH508" s="10"/>
      <c r="AI508" s="10"/>
    </row>
    <row r="509" spans="1:35" ht="15.95" customHeight="1" x14ac:dyDescent="0.2">
      <c r="A509" s="46" t="s">
        <v>58</v>
      </c>
      <c r="B509" s="46" t="s">
        <v>726</v>
      </c>
      <c r="C509" s="46" t="s">
        <v>727</v>
      </c>
      <c r="D509" s="46" t="s">
        <v>1014</v>
      </c>
      <c r="E509" s="50">
        <v>147</v>
      </c>
      <c r="F509" s="47">
        <v>0.25430000000000003</v>
      </c>
      <c r="G509" s="46" t="s">
        <v>48</v>
      </c>
      <c r="H509" s="48">
        <v>0.25430000000000003</v>
      </c>
      <c r="I509" s="46" t="s">
        <v>1015</v>
      </c>
      <c r="J509" s="60"/>
      <c r="K509" s="39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4"/>
      <c r="AF509" s="10"/>
      <c r="AG509" s="10"/>
      <c r="AH509" s="10"/>
      <c r="AI509" s="10"/>
    </row>
    <row r="510" spans="1:35" ht="15.95" customHeight="1" x14ac:dyDescent="0.2">
      <c r="A510" s="46" t="s">
        <v>59</v>
      </c>
      <c r="B510" s="46" t="s">
        <v>726</v>
      </c>
      <c r="C510" s="46" t="s">
        <v>727</v>
      </c>
      <c r="D510" s="46" t="s">
        <v>1014</v>
      </c>
      <c r="E510" s="50">
        <v>150</v>
      </c>
      <c r="F510" s="47">
        <v>1.39</v>
      </c>
      <c r="G510" s="46" t="s">
        <v>729</v>
      </c>
      <c r="H510" s="48">
        <v>1.39</v>
      </c>
      <c r="I510" s="46" t="s">
        <v>1015</v>
      </c>
      <c r="J510" s="60"/>
      <c r="K510" s="39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4"/>
      <c r="AF510" s="10"/>
      <c r="AG510" s="10"/>
      <c r="AH510" s="10"/>
      <c r="AI510" s="10"/>
    </row>
    <row r="511" spans="1:35" ht="15.95" customHeight="1" x14ac:dyDescent="0.2">
      <c r="A511" s="46" t="s">
        <v>60</v>
      </c>
      <c r="B511" s="46" t="s">
        <v>726</v>
      </c>
      <c r="C511" s="46" t="s">
        <v>727</v>
      </c>
      <c r="D511" s="46" t="s">
        <v>1014</v>
      </c>
      <c r="E511" s="46" t="s">
        <v>1016</v>
      </c>
      <c r="F511" s="47">
        <v>1.0121</v>
      </c>
      <c r="G511" s="46" t="s">
        <v>48</v>
      </c>
      <c r="H511" s="48">
        <v>1.0121</v>
      </c>
      <c r="I511" s="46" t="s">
        <v>1015</v>
      </c>
      <c r="J511" s="60"/>
      <c r="K511" s="39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4"/>
      <c r="AF511" s="10"/>
      <c r="AG511" s="10"/>
      <c r="AH511" s="10"/>
      <c r="AI511" s="10"/>
    </row>
    <row r="512" spans="1:35" ht="15.95" customHeight="1" x14ac:dyDescent="0.2">
      <c r="A512" s="46" t="s">
        <v>61</v>
      </c>
      <c r="B512" s="46" t="s">
        <v>726</v>
      </c>
      <c r="C512" s="46" t="s">
        <v>727</v>
      </c>
      <c r="D512" s="46" t="s">
        <v>1014</v>
      </c>
      <c r="E512" s="50">
        <v>175</v>
      </c>
      <c r="F512" s="47">
        <v>0.42</v>
      </c>
      <c r="G512" s="46" t="s">
        <v>729</v>
      </c>
      <c r="H512" s="48">
        <v>0.42</v>
      </c>
      <c r="I512" s="46" t="s">
        <v>1015</v>
      </c>
      <c r="J512" s="60"/>
      <c r="K512" s="39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4"/>
      <c r="AF512" s="10"/>
      <c r="AG512" s="10"/>
      <c r="AH512" s="10"/>
      <c r="AI512" s="10"/>
    </row>
    <row r="513" spans="1:35" ht="15.95" customHeight="1" x14ac:dyDescent="0.2">
      <c r="A513" s="46" t="s">
        <v>62</v>
      </c>
      <c r="B513" s="46" t="s">
        <v>726</v>
      </c>
      <c r="C513" s="46" t="s">
        <v>727</v>
      </c>
      <c r="D513" s="46" t="s">
        <v>1014</v>
      </c>
      <c r="E513" s="46" t="s">
        <v>1017</v>
      </c>
      <c r="F513" s="47">
        <v>17.394100000000002</v>
      </c>
      <c r="G513" s="46" t="s">
        <v>1018</v>
      </c>
      <c r="H513" s="48">
        <v>17.394100000000002</v>
      </c>
      <c r="I513" s="46" t="s">
        <v>1019</v>
      </c>
      <c r="J513" s="60"/>
      <c r="K513" s="39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4"/>
      <c r="AF513" s="10"/>
      <c r="AG513" s="10"/>
      <c r="AH513" s="10"/>
      <c r="AI513" s="10"/>
    </row>
    <row r="514" spans="1:35" ht="15.95" customHeight="1" x14ac:dyDescent="0.2">
      <c r="A514" s="46" t="s">
        <v>63</v>
      </c>
      <c r="B514" s="46" t="s">
        <v>726</v>
      </c>
      <c r="C514" s="46" t="s">
        <v>727</v>
      </c>
      <c r="D514" s="46" t="s">
        <v>1014</v>
      </c>
      <c r="E514" s="46" t="s">
        <v>1020</v>
      </c>
      <c r="F514" s="47">
        <v>7.8714000000000004</v>
      </c>
      <c r="G514" s="46" t="s">
        <v>1018</v>
      </c>
      <c r="H514" s="48">
        <v>7.8714000000000004</v>
      </c>
      <c r="I514" s="46" t="s">
        <v>1019</v>
      </c>
      <c r="J514" s="60"/>
      <c r="K514" s="39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4"/>
      <c r="AF514" s="10"/>
      <c r="AG514" s="10"/>
      <c r="AH514" s="10"/>
      <c r="AI514" s="10"/>
    </row>
    <row r="515" spans="1:35" ht="15.95" customHeight="1" x14ac:dyDescent="0.2">
      <c r="A515" s="46" t="s">
        <v>64</v>
      </c>
      <c r="B515" s="46" t="s">
        <v>726</v>
      </c>
      <c r="C515" s="46" t="s">
        <v>727</v>
      </c>
      <c r="D515" s="46" t="s">
        <v>1014</v>
      </c>
      <c r="E515" s="46" t="s">
        <v>840</v>
      </c>
      <c r="F515" s="47">
        <v>0.75</v>
      </c>
      <c r="G515" s="46" t="s">
        <v>729</v>
      </c>
      <c r="H515" s="48">
        <v>0.75</v>
      </c>
      <c r="I515" s="46" t="s">
        <v>1015</v>
      </c>
      <c r="J515" s="60"/>
      <c r="K515" s="39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4"/>
      <c r="AF515" s="10"/>
      <c r="AG515" s="10"/>
      <c r="AH515" s="10"/>
      <c r="AI515" s="10"/>
    </row>
    <row r="516" spans="1:35" ht="15.95" customHeight="1" x14ac:dyDescent="0.2">
      <c r="A516" s="46" t="s">
        <v>65</v>
      </c>
      <c r="B516" s="46" t="s">
        <v>726</v>
      </c>
      <c r="C516" s="46" t="s">
        <v>727</v>
      </c>
      <c r="D516" s="46" t="s">
        <v>1014</v>
      </c>
      <c r="E516" s="46" t="s">
        <v>841</v>
      </c>
      <c r="F516" s="47">
        <v>0.18</v>
      </c>
      <c r="G516" s="46" t="s">
        <v>729</v>
      </c>
      <c r="H516" s="48">
        <v>0.18</v>
      </c>
      <c r="I516" s="46" t="s">
        <v>1015</v>
      </c>
      <c r="J516" s="60"/>
      <c r="K516" s="39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4"/>
      <c r="AF516" s="10"/>
      <c r="AG516" s="10"/>
      <c r="AH516" s="10"/>
      <c r="AI516" s="10"/>
    </row>
    <row r="517" spans="1:35" ht="15.95" customHeight="1" x14ac:dyDescent="0.2">
      <c r="A517" s="46" t="s">
        <v>66</v>
      </c>
      <c r="B517" s="46" t="s">
        <v>726</v>
      </c>
      <c r="C517" s="46" t="s">
        <v>727</v>
      </c>
      <c r="D517" s="46" t="s">
        <v>1014</v>
      </c>
      <c r="E517" s="46" t="s">
        <v>1021</v>
      </c>
      <c r="F517" s="47">
        <v>1.18E-2</v>
      </c>
      <c r="G517" s="46" t="s">
        <v>729</v>
      </c>
      <c r="H517" s="48">
        <v>1.18E-2</v>
      </c>
      <c r="I517" s="46" t="s">
        <v>1015</v>
      </c>
      <c r="J517" s="60"/>
      <c r="K517" s="39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4"/>
      <c r="AF517" s="10"/>
      <c r="AG517" s="10"/>
      <c r="AH517" s="10"/>
      <c r="AI517" s="10"/>
    </row>
    <row r="518" spans="1:35" ht="15.95" customHeight="1" x14ac:dyDescent="0.2">
      <c r="A518" s="46" t="s">
        <v>67</v>
      </c>
      <c r="B518" s="43" t="s">
        <v>726</v>
      </c>
      <c r="C518" s="43" t="s">
        <v>727</v>
      </c>
      <c r="D518" s="43" t="s">
        <v>1014</v>
      </c>
      <c r="E518" s="43" t="s">
        <v>1022</v>
      </c>
      <c r="F518" s="44">
        <v>3.5999999999999997E-2</v>
      </c>
      <c r="G518" s="43" t="s">
        <v>729</v>
      </c>
      <c r="H518" s="45">
        <v>3.5999999999999997E-2</v>
      </c>
      <c r="I518" s="46" t="s">
        <v>1015</v>
      </c>
      <c r="J518" s="61"/>
      <c r="K518" s="38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4"/>
      <c r="AF518" s="10"/>
      <c r="AG518" s="10"/>
      <c r="AH518" s="10"/>
      <c r="AI518" s="10"/>
    </row>
    <row r="519" spans="1:35" ht="15.95" customHeight="1" x14ac:dyDescent="0.2">
      <c r="A519" s="46" t="s">
        <v>68</v>
      </c>
      <c r="B519" s="46" t="s">
        <v>726</v>
      </c>
      <c r="C519" s="46" t="s">
        <v>727</v>
      </c>
      <c r="D519" s="46" t="s">
        <v>1014</v>
      </c>
      <c r="E519" s="46" t="s">
        <v>1023</v>
      </c>
      <c r="F519" s="47">
        <v>5.8400000000000001E-2</v>
      </c>
      <c r="G519" s="46" t="s">
        <v>729</v>
      </c>
      <c r="H519" s="48">
        <v>5.8400000000000001E-2</v>
      </c>
      <c r="I519" s="46" t="s">
        <v>1024</v>
      </c>
      <c r="J519" s="60"/>
      <c r="K519" s="39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4"/>
      <c r="AF519" s="10"/>
      <c r="AG519" s="10"/>
      <c r="AH519" s="10"/>
      <c r="AI519" s="10"/>
    </row>
    <row r="520" spans="1:35" ht="15.95" customHeight="1" x14ac:dyDescent="0.2">
      <c r="A520" s="46" t="s">
        <v>69</v>
      </c>
      <c r="B520" s="46" t="s">
        <v>726</v>
      </c>
      <c r="C520" s="46" t="s">
        <v>727</v>
      </c>
      <c r="D520" s="46" t="s">
        <v>1014</v>
      </c>
      <c r="E520" s="46" t="s">
        <v>1025</v>
      </c>
      <c r="F520" s="47">
        <v>1.2999999999999999E-2</v>
      </c>
      <c r="G520" s="46" t="s">
        <v>729</v>
      </c>
      <c r="H520" s="48">
        <v>1.2999999999999999E-2</v>
      </c>
      <c r="I520" s="46" t="s">
        <v>1024</v>
      </c>
      <c r="J520" s="60"/>
      <c r="K520" s="39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4"/>
      <c r="AF520" s="10"/>
      <c r="AG520" s="10"/>
      <c r="AH520" s="10"/>
      <c r="AI520" s="10"/>
    </row>
    <row r="521" spans="1:35" ht="15.95" customHeight="1" x14ac:dyDescent="0.2">
      <c r="A521" s="46" t="s">
        <v>70</v>
      </c>
      <c r="B521" s="46" t="s">
        <v>726</v>
      </c>
      <c r="C521" s="46" t="s">
        <v>727</v>
      </c>
      <c r="D521" s="46" t="s">
        <v>1014</v>
      </c>
      <c r="E521" s="46" t="s">
        <v>1026</v>
      </c>
      <c r="F521" s="47">
        <v>1.6287</v>
      </c>
      <c r="G521" s="46" t="s">
        <v>729</v>
      </c>
      <c r="H521" s="48">
        <v>1.6287</v>
      </c>
      <c r="I521" s="46" t="s">
        <v>1015</v>
      </c>
      <c r="J521" s="60"/>
      <c r="K521" s="39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4"/>
      <c r="AF521" s="10"/>
      <c r="AG521" s="10"/>
      <c r="AH521" s="10"/>
      <c r="AI521" s="10"/>
    </row>
    <row r="522" spans="1:35" ht="15.95" customHeight="1" x14ac:dyDescent="0.2">
      <c r="A522" s="46" t="s">
        <v>71</v>
      </c>
      <c r="B522" s="46" t="s">
        <v>726</v>
      </c>
      <c r="C522" s="46" t="s">
        <v>727</v>
      </c>
      <c r="D522" s="46" t="s">
        <v>1014</v>
      </c>
      <c r="E522" s="46" t="s">
        <v>1027</v>
      </c>
      <c r="F522" s="47">
        <v>0.5</v>
      </c>
      <c r="G522" s="46" t="s">
        <v>729</v>
      </c>
      <c r="H522" s="48">
        <v>0.5</v>
      </c>
      <c r="I522" s="46" t="s">
        <v>1015</v>
      </c>
      <c r="J522" s="60"/>
      <c r="K522" s="39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4"/>
      <c r="AF522" s="10"/>
      <c r="AG522" s="10"/>
      <c r="AH522" s="10"/>
      <c r="AI522" s="10"/>
    </row>
    <row r="523" spans="1:35" ht="15.95" customHeight="1" x14ac:dyDescent="0.2">
      <c r="A523" s="46" t="s">
        <v>72</v>
      </c>
      <c r="B523" s="46" t="s">
        <v>726</v>
      </c>
      <c r="C523" s="46" t="s">
        <v>727</v>
      </c>
      <c r="D523" s="46" t="s">
        <v>1014</v>
      </c>
      <c r="E523" s="46" t="s">
        <v>1028</v>
      </c>
      <c r="F523" s="47">
        <v>0.85</v>
      </c>
      <c r="G523" s="46" t="s">
        <v>729</v>
      </c>
      <c r="H523" s="48">
        <v>0.85</v>
      </c>
      <c r="I523" s="46" t="s">
        <v>1015</v>
      </c>
      <c r="J523" s="60"/>
      <c r="K523" s="39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4"/>
      <c r="AF523" s="10"/>
      <c r="AG523" s="10"/>
      <c r="AH523" s="10"/>
      <c r="AI523" s="10"/>
    </row>
    <row r="524" spans="1:35" ht="15.95" customHeight="1" x14ac:dyDescent="0.2">
      <c r="A524" s="46" t="s">
        <v>73</v>
      </c>
      <c r="B524" s="46" t="s">
        <v>726</v>
      </c>
      <c r="C524" s="46" t="s">
        <v>727</v>
      </c>
      <c r="D524" s="46" t="s">
        <v>1014</v>
      </c>
      <c r="E524" s="46" t="s">
        <v>1029</v>
      </c>
      <c r="F524" s="47">
        <v>1.5</v>
      </c>
      <c r="G524" s="46" t="s">
        <v>943</v>
      </c>
      <c r="H524" s="48">
        <v>1.5</v>
      </c>
      <c r="I524" s="46" t="s">
        <v>1030</v>
      </c>
      <c r="J524" s="60"/>
      <c r="K524" s="39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4"/>
      <c r="AF524" s="10"/>
      <c r="AG524" s="10"/>
      <c r="AH524" s="10"/>
      <c r="AI524" s="10"/>
    </row>
    <row r="525" spans="1:35" ht="15.95" customHeight="1" x14ac:dyDescent="0.2">
      <c r="A525" s="46" t="s">
        <v>74</v>
      </c>
      <c r="B525" s="46" t="s">
        <v>726</v>
      </c>
      <c r="C525" s="46" t="s">
        <v>727</v>
      </c>
      <c r="D525" s="46" t="s">
        <v>1014</v>
      </c>
      <c r="E525" s="50">
        <v>208</v>
      </c>
      <c r="F525" s="47">
        <v>0.34</v>
      </c>
      <c r="G525" s="46" t="s">
        <v>729</v>
      </c>
      <c r="H525" s="48">
        <v>0.34</v>
      </c>
      <c r="I525" s="46" t="s">
        <v>1015</v>
      </c>
      <c r="J525" s="60"/>
      <c r="K525" s="39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4"/>
      <c r="AF525" s="10"/>
      <c r="AG525" s="10"/>
      <c r="AH525" s="10"/>
      <c r="AI525" s="10"/>
    </row>
    <row r="526" spans="1:35" ht="15.95" customHeight="1" x14ac:dyDescent="0.2">
      <c r="A526" s="46" t="s">
        <v>75</v>
      </c>
      <c r="B526" s="46" t="s">
        <v>726</v>
      </c>
      <c r="C526" s="46" t="s">
        <v>727</v>
      </c>
      <c r="D526" s="46" t="s">
        <v>1014</v>
      </c>
      <c r="E526" s="50">
        <v>21</v>
      </c>
      <c r="F526" s="47">
        <v>0.9</v>
      </c>
      <c r="G526" s="46" t="s">
        <v>729</v>
      </c>
      <c r="H526" s="48">
        <v>0.9</v>
      </c>
      <c r="I526" s="46" t="s">
        <v>1015</v>
      </c>
      <c r="J526" s="60"/>
      <c r="K526" s="39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4"/>
      <c r="AF526" s="10"/>
      <c r="AG526" s="10"/>
      <c r="AH526" s="10"/>
      <c r="AI526" s="10"/>
    </row>
    <row r="527" spans="1:35" ht="15.95" customHeight="1" x14ac:dyDescent="0.2">
      <c r="A527" s="46" t="s">
        <v>76</v>
      </c>
      <c r="B527" s="46" t="s">
        <v>726</v>
      </c>
      <c r="C527" s="46" t="s">
        <v>727</v>
      </c>
      <c r="D527" s="46" t="s">
        <v>1014</v>
      </c>
      <c r="E527" s="50">
        <v>214</v>
      </c>
      <c r="F527" s="47">
        <v>0.36</v>
      </c>
      <c r="G527" s="46" t="s">
        <v>729</v>
      </c>
      <c r="H527" s="48">
        <v>0.36</v>
      </c>
      <c r="I527" s="46" t="s">
        <v>1015</v>
      </c>
      <c r="J527" s="60"/>
      <c r="K527" s="39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4"/>
      <c r="AF527" s="10"/>
      <c r="AG527" s="10"/>
      <c r="AH527" s="10"/>
      <c r="AI527" s="10"/>
    </row>
    <row r="528" spans="1:35" ht="15.95" customHeight="1" x14ac:dyDescent="0.2">
      <c r="A528" s="46" t="s">
        <v>77</v>
      </c>
      <c r="B528" s="46" t="s">
        <v>726</v>
      </c>
      <c r="C528" s="46" t="s">
        <v>727</v>
      </c>
      <c r="D528" s="46" t="s">
        <v>1014</v>
      </c>
      <c r="E528" s="46" t="s">
        <v>1031</v>
      </c>
      <c r="F528" s="47">
        <v>5.7099999999999998E-2</v>
      </c>
      <c r="G528" s="46" t="s">
        <v>729</v>
      </c>
      <c r="H528" s="48">
        <v>5.7099999999999998E-2</v>
      </c>
      <c r="I528" s="46" t="s">
        <v>1015</v>
      </c>
      <c r="J528" s="60"/>
      <c r="K528" s="39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4"/>
      <c r="AF528" s="10"/>
      <c r="AG528" s="10"/>
      <c r="AH528" s="10"/>
      <c r="AI528" s="10"/>
    </row>
    <row r="529" spans="1:35" ht="15.95" customHeight="1" x14ac:dyDescent="0.2">
      <c r="A529" s="46" t="s">
        <v>78</v>
      </c>
      <c r="B529" s="46" t="s">
        <v>726</v>
      </c>
      <c r="C529" s="46" t="s">
        <v>727</v>
      </c>
      <c r="D529" s="46" t="s">
        <v>1014</v>
      </c>
      <c r="E529" s="50">
        <v>221</v>
      </c>
      <c r="F529" s="47">
        <v>0.27</v>
      </c>
      <c r="G529" s="46" t="s">
        <v>729</v>
      </c>
      <c r="H529" s="48">
        <v>0.27</v>
      </c>
      <c r="I529" s="46" t="s">
        <v>1015</v>
      </c>
      <c r="J529" s="60"/>
      <c r="K529" s="39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4"/>
      <c r="AF529" s="10"/>
      <c r="AG529" s="10"/>
      <c r="AH529" s="10"/>
      <c r="AI529" s="10"/>
    </row>
    <row r="530" spans="1:35" ht="15.95" customHeight="1" x14ac:dyDescent="0.2">
      <c r="A530" s="178" t="s">
        <v>79</v>
      </c>
      <c r="B530" s="178" t="s">
        <v>726</v>
      </c>
      <c r="C530" s="178" t="s">
        <v>727</v>
      </c>
      <c r="D530" s="178" t="s">
        <v>1014</v>
      </c>
      <c r="E530" s="184">
        <v>223</v>
      </c>
      <c r="F530" s="176">
        <v>0.28000000000000003</v>
      </c>
      <c r="G530" s="46" t="s">
        <v>943</v>
      </c>
      <c r="H530" s="113">
        <v>0.05</v>
      </c>
      <c r="I530" s="180" t="s">
        <v>1019</v>
      </c>
      <c r="J530" s="174"/>
      <c r="K530" s="4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4"/>
      <c r="AF530" s="10"/>
      <c r="AG530" s="10"/>
      <c r="AH530" s="10"/>
      <c r="AI530" s="10"/>
    </row>
    <row r="531" spans="1:35" ht="15.95" customHeight="1" x14ac:dyDescent="0.2">
      <c r="A531" s="179"/>
      <c r="B531" s="179"/>
      <c r="C531" s="179"/>
      <c r="D531" s="179"/>
      <c r="E531" s="185"/>
      <c r="F531" s="177"/>
      <c r="G531" s="46" t="s">
        <v>40</v>
      </c>
      <c r="H531" s="113">
        <v>0.23</v>
      </c>
      <c r="I531" s="181"/>
      <c r="J531" s="175"/>
      <c r="K531" s="4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4"/>
      <c r="AF531" s="10"/>
      <c r="AG531" s="10"/>
      <c r="AH531" s="10"/>
      <c r="AI531" s="10"/>
    </row>
    <row r="532" spans="1:35" ht="15.95" customHeight="1" x14ac:dyDescent="0.2">
      <c r="A532" s="46" t="s">
        <v>80</v>
      </c>
      <c r="B532" s="46" t="s">
        <v>726</v>
      </c>
      <c r="C532" s="46" t="s">
        <v>727</v>
      </c>
      <c r="D532" s="46" t="s">
        <v>1014</v>
      </c>
      <c r="E532" s="46" t="s">
        <v>1032</v>
      </c>
      <c r="F532" s="47">
        <v>0.54969999999999997</v>
      </c>
      <c r="G532" s="46" t="s">
        <v>729</v>
      </c>
      <c r="H532" s="48">
        <v>0.54969999999999997</v>
      </c>
      <c r="I532" s="46" t="s">
        <v>1015</v>
      </c>
      <c r="J532" s="60"/>
      <c r="K532" s="39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4"/>
      <c r="AF532" s="10"/>
      <c r="AG532" s="10"/>
      <c r="AH532" s="10"/>
      <c r="AI532" s="10"/>
    </row>
    <row r="533" spans="1:35" ht="15.95" customHeight="1" x14ac:dyDescent="0.2">
      <c r="A533" s="46" t="s">
        <v>81</v>
      </c>
      <c r="B533" s="46" t="s">
        <v>726</v>
      </c>
      <c r="C533" s="46" t="s">
        <v>727</v>
      </c>
      <c r="D533" s="46" t="s">
        <v>1014</v>
      </c>
      <c r="E533" s="46" t="s">
        <v>1033</v>
      </c>
      <c r="F533" s="47">
        <v>0.38500000000000001</v>
      </c>
      <c r="G533" s="46" t="s">
        <v>729</v>
      </c>
      <c r="H533" s="48">
        <v>0.38500000000000001</v>
      </c>
      <c r="I533" s="46" t="s">
        <v>1015</v>
      </c>
      <c r="J533" s="60"/>
      <c r="K533" s="39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4"/>
      <c r="AF533" s="10"/>
      <c r="AG533" s="10"/>
      <c r="AH533" s="10"/>
      <c r="AI533" s="10"/>
    </row>
    <row r="534" spans="1:35" ht="15.95" customHeight="1" x14ac:dyDescent="0.2">
      <c r="A534" s="178" t="s">
        <v>82</v>
      </c>
      <c r="B534" s="178" t="s">
        <v>726</v>
      </c>
      <c r="C534" s="178" t="s">
        <v>727</v>
      </c>
      <c r="D534" s="178" t="s">
        <v>1014</v>
      </c>
      <c r="E534" s="184">
        <v>251</v>
      </c>
      <c r="F534" s="176">
        <v>0.74</v>
      </c>
      <c r="G534" s="46" t="s">
        <v>30</v>
      </c>
      <c r="H534" s="62">
        <v>0.69830000000000003</v>
      </c>
      <c r="I534" s="180" t="s">
        <v>741</v>
      </c>
      <c r="J534" s="182" t="s">
        <v>1034</v>
      </c>
      <c r="K534" s="39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4"/>
      <c r="AF534" s="10"/>
      <c r="AG534" s="10"/>
      <c r="AH534" s="10"/>
      <c r="AI534" s="10"/>
    </row>
    <row r="535" spans="1:35" ht="15.95" customHeight="1" x14ac:dyDescent="0.2">
      <c r="A535" s="179"/>
      <c r="B535" s="179"/>
      <c r="C535" s="179"/>
      <c r="D535" s="179"/>
      <c r="E535" s="185"/>
      <c r="F535" s="177"/>
      <c r="G535" s="46" t="s">
        <v>33</v>
      </c>
      <c r="H535" s="62">
        <v>4.1700000000000001E-2</v>
      </c>
      <c r="I535" s="181"/>
      <c r="J535" s="183"/>
      <c r="K535" s="39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4"/>
      <c r="AF535" s="10"/>
      <c r="AG535" s="10"/>
      <c r="AH535" s="10"/>
      <c r="AI535" s="10"/>
    </row>
    <row r="536" spans="1:35" ht="15.95" customHeight="1" x14ac:dyDescent="0.2">
      <c r="A536" s="46" t="s">
        <v>84</v>
      </c>
      <c r="B536" s="46" t="s">
        <v>726</v>
      </c>
      <c r="C536" s="46" t="s">
        <v>727</v>
      </c>
      <c r="D536" s="46" t="s">
        <v>1014</v>
      </c>
      <c r="E536" s="46" t="s">
        <v>740</v>
      </c>
      <c r="F536" s="47">
        <v>0.02</v>
      </c>
      <c r="G536" s="46" t="s">
        <v>729</v>
      </c>
      <c r="H536" s="48">
        <v>0.02</v>
      </c>
      <c r="I536" s="46" t="s">
        <v>1015</v>
      </c>
      <c r="J536" s="60"/>
      <c r="K536" s="39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4"/>
      <c r="AF536" s="10"/>
      <c r="AG536" s="10"/>
      <c r="AH536" s="10"/>
      <c r="AI536" s="10"/>
    </row>
    <row r="537" spans="1:35" ht="15.95" customHeight="1" x14ac:dyDescent="0.2">
      <c r="A537" s="46" t="s">
        <v>85</v>
      </c>
      <c r="B537" s="46" t="s">
        <v>726</v>
      </c>
      <c r="C537" s="46" t="s">
        <v>727</v>
      </c>
      <c r="D537" s="46" t="s">
        <v>1014</v>
      </c>
      <c r="E537" s="46" t="s">
        <v>1035</v>
      </c>
      <c r="F537" s="47">
        <v>0.17</v>
      </c>
      <c r="G537" s="46" t="s">
        <v>729</v>
      </c>
      <c r="H537" s="48">
        <v>0.17</v>
      </c>
      <c r="I537" s="46" t="s">
        <v>1015</v>
      </c>
      <c r="J537" s="60"/>
      <c r="K537" s="39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4"/>
      <c r="AF537" s="10"/>
      <c r="AG537" s="10"/>
      <c r="AH537" s="10"/>
      <c r="AI537" s="10"/>
    </row>
    <row r="538" spans="1:35" ht="15.95" customHeight="1" x14ac:dyDescent="0.2">
      <c r="A538" s="46" t="s">
        <v>86</v>
      </c>
      <c r="B538" s="46" t="s">
        <v>726</v>
      </c>
      <c r="C538" s="46" t="s">
        <v>727</v>
      </c>
      <c r="D538" s="46" t="s">
        <v>1014</v>
      </c>
      <c r="E538" s="46" t="s">
        <v>1036</v>
      </c>
      <c r="F538" s="47">
        <v>0.72</v>
      </c>
      <c r="G538" s="46" t="s">
        <v>729</v>
      </c>
      <c r="H538" s="48">
        <v>0.72</v>
      </c>
      <c r="I538" s="46" t="s">
        <v>1015</v>
      </c>
      <c r="J538" s="60"/>
      <c r="K538" s="39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4"/>
      <c r="AF538" s="10"/>
      <c r="AG538" s="10"/>
      <c r="AH538" s="10"/>
      <c r="AI538" s="10"/>
    </row>
    <row r="539" spans="1:35" ht="15.95" customHeight="1" x14ac:dyDescent="0.2">
      <c r="A539" s="46" t="s">
        <v>87</v>
      </c>
      <c r="B539" s="46" t="s">
        <v>726</v>
      </c>
      <c r="C539" s="46" t="s">
        <v>727</v>
      </c>
      <c r="D539" s="46" t="s">
        <v>1014</v>
      </c>
      <c r="E539" s="50">
        <v>37</v>
      </c>
      <c r="F539" s="47">
        <v>0.01</v>
      </c>
      <c r="G539" s="46" t="s">
        <v>47</v>
      </c>
      <c r="H539" s="48">
        <v>0.01</v>
      </c>
      <c r="I539" s="46" t="s">
        <v>1019</v>
      </c>
      <c r="J539" s="60"/>
      <c r="K539" s="39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4"/>
      <c r="AF539" s="10"/>
      <c r="AG539" s="10"/>
      <c r="AH539" s="10"/>
      <c r="AI539" s="10"/>
    </row>
    <row r="540" spans="1:35" ht="15.95" customHeight="1" x14ac:dyDescent="0.2">
      <c r="A540" s="46" t="s">
        <v>88</v>
      </c>
      <c r="B540" s="46" t="s">
        <v>726</v>
      </c>
      <c r="C540" s="46" t="s">
        <v>727</v>
      </c>
      <c r="D540" s="46" t="s">
        <v>1014</v>
      </c>
      <c r="E540" s="50">
        <v>50</v>
      </c>
      <c r="F540" s="47">
        <v>0.25</v>
      </c>
      <c r="G540" s="46" t="s">
        <v>33</v>
      </c>
      <c r="H540" s="48">
        <v>0.25</v>
      </c>
      <c r="I540" s="46" t="s">
        <v>1037</v>
      </c>
      <c r="J540" s="60"/>
      <c r="K540" s="39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4"/>
      <c r="AF540" s="10"/>
      <c r="AG540" s="10"/>
      <c r="AH540" s="10"/>
      <c r="AI540" s="10"/>
    </row>
    <row r="541" spans="1:35" ht="15.95" customHeight="1" x14ac:dyDescent="0.2">
      <c r="A541" s="46" t="s">
        <v>89</v>
      </c>
      <c r="B541" s="46" t="s">
        <v>726</v>
      </c>
      <c r="C541" s="46" t="s">
        <v>727</v>
      </c>
      <c r="D541" s="46" t="s">
        <v>1014</v>
      </c>
      <c r="E541" s="50">
        <v>52</v>
      </c>
      <c r="F541" s="47">
        <v>0.42480000000000001</v>
      </c>
      <c r="G541" s="46" t="s">
        <v>729</v>
      </c>
      <c r="H541" s="48">
        <v>0.42480000000000001</v>
      </c>
      <c r="I541" s="46" t="s">
        <v>1015</v>
      </c>
      <c r="J541" s="60"/>
      <c r="K541" s="39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4"/>
      <c r="AF541" s="10"/>
      <c r="AG541" s="10"/>
      <c r="AH541" s="10"/>
      <c r="AI541" s="10"/>
    </row>
    <row r="542" spans="1:35" ht="15.95" customHeight="1" x14ac:dyDescent="0.2">
      <c r="A542" s="46" t="s">
        <v>90</v>
      </c>
      <c r="B542" s="46" t="s">
        <v>726</v>
      </c>
      <c r="C542" s="46" t="s">
        <v>727</v>
      </c>
      <c r="D542" s="46" t="s">
        <v>1014</v>
      </c>
      <c r="E542" s="46" t="s">
        <v>1038</v>
      </c>
      <c r="F542" s="47">
        <v>0.23499999999999999</v>
      </c>
      <c r="G542" s="46" t="s">
        <v>729</v>
      </c>
      <c r="H542" s="48">
        <v>0.23499999999999999</v>
      </c>
      <c r="I542" s="46" t="s">
        <v>1015</v>
      </c>
      <c r="J542" s="60"/>
      <c r="K542" s="39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4"/>
      <c r="AF542" s="10"/>
      <c r="AG542" s="10"/>
      <c r="AH542" s="10"/>
      <c r="AI542" s="10"/>
    </row>
    <row r="543" spans="1:35" ht="15.95" customHeight="1" x14ac:dyDescent="0.2">
      <c r="A543" s="46" t="s">
        <v>91</v>
      </c>
      <c r="B543" s="46" t="s">
        <v>726</v>
      </c>
      <c r="C543" s="46" t="s">
        <v>727</v>
      </c>
      <c r="D543" s="46" t="s">
        <v>1014</v>
      </c>
      <c r="E543" s="46" t="s">
        <v>1039</v>
      </c>
      <c r="F543" s="47">
        <v>1.5915999999999999</v>
      </c>
      <c r="G543" s="46" t="s">
        <v>729</v>
      </c>
      <c r="H543" s="48">
        <v>1.5915999999999999</v>
      </c>
      <c r="I543" s="46" t="s">
        <v>1015</v>
      </c>
      <c r="J543" s="60"/>
      <c r="K543" s="39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4"/>
      <c r="AF543" s="10"/>
      <c r="AG543" s="10"/>
      <c r="AH543" s="10"/>
      <c r="AI543" s="10"/>
    </row>
    <row r="544" spans="1:35" ht="15.95" customHeight="1" x14ac:dyDescent="0.2">
      <c r="A544" s="178" t="s">
        <v>92</v>
      </c>
      <c r="B544" s="178" t="s">
        <v>726</v>
      </c>
      <c r="C544" s="178" t="s">
        <v>727</v>
      </c>
      <c r="D544" s="178" t="s">
        <v>1014</v>
      </c>
      <c r="E544" s="178" t="s">
        <v>1040</v>
      </c>
      <c r="F544" s="176">
        <v>0.5</v>
      </c>
      <c r="G544" s="46" t="s">
        <v>2383</v>
      </c>
      <c r="H544" s="113">
        <v>0.49</v>
      </c>
      <c r="I544" s="180" t="s">
        <v>1041</v>
      </c>
      <c r="J544" s="174"/>
      <c r="K544" s="4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4"/>
      <c r="AF544" s="10"/>
      <c r="AG544" s="10"/>
      <c r="AH544" s="10"/>
      <c r="AI544" s="10"/>
    </row>
    <row r="545" spans="1:35" ht="15.95" customHeight="1" x14ac:dyDescent="0.2">
      <c r="A545" s="179"/>
      <c r="B545" s="179"/>
      <c r="C545" s="179"/>
      <c r="D545" s="179"/>
      <c r="E545" s="179"/>
      <c r="F545" s="177"/>
      <c r="G545" s="46" t="s">
        <v>48</v>
      </c>
      <c r="H545" s="113">
        <v>0.01</v>
      </c>
      <c r="I545" s="181"/>
      <c r="J545" s="175"/>
      <c r="K545" s="4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4"/>
      <c r="AF545" s="10"/>
      <c r="AG545" s="10"/>
      <c r="AH545" s="10"/>
      <c r="AI545" s="10"/>
    </row>
    <row r="546" spans="1:35" ht="15.95" customHeight="1" x14ac:dyDescent="0.2">
      <c r="A546" s="46" t="s">
        <v>93</v>
      </c>
      <c r="B546" s="46" t="s">
        <v>726</v>
      </c>
      <c r="C546" s="46" t="s">
        <v>727</v>
      </c>
      <c r="D546" s="46" t="s">
        <v>1014</v>
      </c>
      <c r="E546" s="50">
        <v>72</v>
      </c>
      <c r="F546" s="47">
        <v>0.24</v>
      </c>
      <c r="G546" s="46" t="s">
        <v>729</v>
      </c>
      <c r="H546" s="48">
        <v>0.24</v>
      </c>
      <c r="I546" s="46" t="s">
        <v>1015</v>
      </c>
      <c r="J546" s="60"/>
      <c r="K546" s="39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4"/>
      <c r="AF546" s="10"/>
      <c r="AG546" s="10"/>
      <c r="AH546" s="10"/>
      <c r="AI546" s="10"/>
    </row>
    <row r="547" spans="1:35" ht="15.95" customHeight="1" x14ac:dyDescent="0.2">
      <c r="A547" s="46" t="s">
        <v>94</v>
      </c>
      <c r="B547" s="46" t="s">
        <v>726</v>
      </c>
      <c r="C547" s="46" t="s">
        <v>727</v>
      </c>
      <c r="D547" s="46" t="s">
        <v>1014</v>
      </c>
      <c r="E547" s="50">
        <v>79</v>
      </c>
      <c r="F547" s="47">
        <v>0.66579999999999995</v>
      </c>
      <c r="G547" s="46" t="s">
        <v>48</v>
      </c>
      <c r="H547" s="48">
        <v>0.66579999999999995</v>
      </c>
      <c r="I547" s="46" t="s">
        <v>1015</v>
      </c>
      <c r="J547" s="60"/>
      <c r="K547" s="39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4"/>
      <c r="AF547" s="10"/>
      <c r="AG547" s="10"/>
      <c r="AH547" s="10"/>
      <c r="AI547" s="10"/>
    </row>
    <row r="548" spans="1:35" ht="15.95" customHeight="1" x14ac:dyDescent="0.2">
      <c r="A548" s="178" t="s">
        <v>95</v>
      </c>
      <c r="B548" s="178" t="s">
        <v>726</v>
      </c>
      <c r="C548" s="178" t="s">
        <v>727</v>
      </c>
      <c r="D548" s="178" t="s">
        <v>1014</v>
      </c>
      <c r="E548" s="184">
        <v>81</v>
      </c>
      <c r="F548" s="176">
        <v>1.23</v>
      </c>
      <c r="G548" s="46" t="s">
        <v>714</v>
      </c>
      <c r="H548" s="113">
        <v>0.22</v>
      </c>
      <c r="I548" s="180" t="s">
        <v>1042</v>
      </c>
      <c r="J548" s="186"/>
      <c r="K548" s="4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4"/>
      <c r="AF548" s="10"/>
      <c r="AG548" s="10"/>
      <c r="AH548" s="10"/>
      <c r="AI548" s="10"/>
    </row>
    <row r="549" spans="1:35" ht="15.95" customHeight="1" x14ac:dyDescent="0.2">
      <c r="A549" s="190"/>
      <c r="B549" s="190"/>
      <c r="C549" s="190"/>
      <c r="D549" s="190"/>
      <c r="E549" s="196"/>
      <c r="F549" s="189"/>
      <c r="G549" s="46" t="s">
        <v>715</v>
      </c>
      <c r="H549" s="113">
        <v>0.19</v>
      </c>
      <c r="I549" s="191"/>
      <c r="J549" s="187"/>
      <c r="K549" s="4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4"/>
      <c r="AF549" s="10"/>
      <c r="AG549" s="10"/>
      <c r="AH549" s="10"/>
      <c r="AI549" s="10"/>
    </row>
    <row r="550" spans="1:35" ht="15.95" customHeight="1" x14ac:dyDescent="0.2">
      <c r="A550" s="190"/>
      <c r="B550" s="190"/>
      <c r="C550" s="190"/>
      <c r="D550" s="190"/>
      <c r="E550" s="196"/>
      <c r="F550" s="189"/>
      <c r="G550" s="46" t="s">
        <v>2374</v>
      </c>
      <c r="H550" s="113">
        <v>0.52</v>
      </c>
      <c r="I550" s="191"/>
      <c r="J550" s="187"/>
      <c r="K550" s="4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4"/>
      <c r="AF550" s="10"/>
      <c r="AG550" s="10"/>
      <c r="AH550" s="10"/>
      <c r="AI550" s="10"/>
    </row>
    <row r="551" spans="1:35" ht="15.95" customHeight="1" x14ac:dyDescent="0.2">
      <c r="A551" s="179"/>
      <c r="B551" s="179"/>
      <c r="C551" s="179"/>
      <c r="D551" s="179"/>
      <c r="E551" s="185"/>
      <c r="F551" s="177"/>
      <c r="G551" s="46" t="s">
        <v>943</v>
      </c>
      <c r="H551" s="113">
        <v>0.3</v>
      </c>
      <c r="I551" s="181"/>
      <c r="J551" s="188"/>
      <c r="K551" s="4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4"/>
      <c r="AF551" s="10"/>
      <c r="AG551" s="10"/>
      <c r="AH551" s="10"/>
      <c r="AI551" s="10"/>
    </row>
    <row r="552" spans="1:35" ht="15.95" customHeight="1" x14ac:dyDescent="0.2">
      <c r="A552" s="46" t="s">
        <v>96</v>
      </c>
      <c r="B552" s="46" t="s">
        <v>726</v>
      </c>
      <c r="C552" s="46" t="s">
        <v>727</v>
      </c>
      <c r="D552" s="46" t="s">
        <v>1014</v>
      </c>
      <c r="E552" s="50">
        <v>85</v>
      </c>
      <c r="F552" s="47">
        <v>0.1</v>
      </c>
      <c r="G552" s="46" t="s">
        <v>48</v>
      </c>
      <c r="H552" s="48">
        <v>0.1</v>
      </c>
      <c r="I552" s="46" t="s">
        <v>1015</v>
      </c>
      <c r="J552" s="60"/>
      <c r="K552" s="39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4"/>
      <c r="AF552" s="10"/>
      <c r="AG552" s="10"/>
      <c r="AH552" s="10"/>
      <c r="AI552" s="10"/>
    </row>
    <row r="553" spans="1:35" ht="15.95" customHeight="1" x14ac:dyDescent="0.2">
      <c r="A553" s="46" t="s">
        <v>97</v>
      </c>
      <c r="B553" s="46" t="s">
        <v>726</v>
      </c>
      <c r="C553" s="46" t="s">
        <v>727</v>
      </c>
      <c r="D553" s="46" t="s">
        <v>1014</v>
      </c>
      <c r="E553" s="50">
        <v>91</v>
      </c>
      <c r="F553" s="47">
        <v>0.73</v>
      </c>
      <c r="G553" s="46" t="s">
        <v>729</v>
      </c>
      <c r="H553" s="48">
        <v>0.73</v>
      </c>
      <c r="I553" s="46" t="s">
        <v>1015</v>
      </c>
      <c r="J553" s="60"/>
      <c r="K553" s="39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4"/>
      <c r="AF553" s="10"/>
      <c r="AG553" s="10"/>
      <c r="AH553" s="10"/>
      <c r="AI553" s="10"/>
    </row>
    <row r="554" spans="1:35" ht="15.95" customHeight="1" x14ac:dyDescent="0.2">
      <c r="A554" s="46" t="s">
        <v>98</v>
      </c>
      <c r="B554" s="46" t="s">
        <v>726</v>
      </c>
      <c r="C554" s="46" t="s">
        <v>727</v>
      </c>
      <c r="D554" s="46" t="s">
        <v>1014</v>
      </c>
      <c r="E554" s="50">
        <v>92</v>
      </c>
      <c r="F554" s="47">
        <v>0.18</v>
      </c>
      <c r="G554" s="46" t="s">
        <v>48</v>
      </c>
      <c r="H554" s="48">
        <v>0.18</v>
      </c>
      <c r="I554" s="46" t="s">
        <v>1015</v>
      </c>
      <c r="J554" s="60"/>
      <c r="K554" s="39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4"/>
      <c r="AF554" s="10"/>
      <c r="AG554" s="10"/>
      <c r="AH554" s="10"/>
      <c r="AI554" s="10"/>
    </row>
    <row r="555" spans="1:35" ht="15.95" customHeight="1" x14ac:dyDescent="0.2">
      <c r="A555" s="46" t="s">
        <v>99</v>
      </c>
      <c r="B555" s="46" t="s">
        <v>726</v>
      </c>
      <c r="C555" s="46" t="s">
        <v>727</v>
      </c>
      <c r="D555" s="46" t="s">
        <v>1014</v>
      </c>
      <c r="E555" s="46" t="s">
        <v>1043</v>
      </c>
      <c r="F555" s="47">
        <v>0.19</v>
      </c>
      <c r="G555" s="46" t="s">
        <v>48</v>
      </c>
      <c r="H555" s="48">
        <v>0.19</v>
      </c>
      <c r="I555" s="46" t="s">
        <v>1015</v>
      </c>
      <c r="J555" s="60"/>
      <c r="K555" s="39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4"/>
      <c r="AF555" s="10"/>
      <c r="AG555" s="10"/>
      <c r="AH555" s="10"/>
      <c r="AI555" s="10"/>
    </row>
    <row r="556" spans="1:35" ht="15.95" customHeight="1" x14ac:dyDescent="0.2">
      <c r="A556" s="46" t="s">
        <v>100</v>
      </c>
      <c r="B556" s="46" t="s">
        <v>726</v>
      </c>
      <c r="C556" s="46" t="s">
        <v>727</v>
      </c>
      <c r="D556" s="46" t="s">
        <v>1014</v>
      </c>
      <c r="E556" s="46" t="s">
        <v>1044</v>
      </c>
      <c r="F556" s="47">
        <v>0.14000000000000001</v>
      </c>
      <c r="G556" s="46" t="s">
        <v>729</v>
      </c>
      <c r="H556" s="48">
        <v>0.14000000000000001</v>
      </c>
      <c r="I556" s="46" t="s">
        <v>1015</v>
      </c>
      <c r="J556" s="60"/>
      <c r="K556" s="39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4"/>
      <c r="AF556" s="10"/>
      <c r="AG556" s="10"/>
      <c r="AH556" s="10"/>
      <c r="AI556" s="10"/>
    </row>
    <row r="557" spans="1:35" ht="15.95" customHeight="1" x14ac:dyDescent="0.2">
      <c r="A557" s="46" t="s">
        <v>101</v>
      </c>
      <c r="B557" s="46" t="s">
        <v>726</v>
      </c>
      <c r="C557" s="46" t="s">
        <v>727</v>
      </c>
      <c r="D557" s="46" t="s">
        <v>1014</v>
      </c>
      <c r="E557" s="50">
        <v>95</v>
      </c>
      <c r="F557" s="47">
        <v>0.08</v>
      </c>
      <c r="G557" s="46" t="s">
        <v>729</v>
      </c>
      <c r="H557" s="48">
        <v>0.08</v>
      </c>
      <c r="I557" s="46" t="s">
        <v>1015</v>
      </c>
      <c r="J557" s="60"/>
      <c r="K557" s="39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4"/>
      <c r="AF557" s="10"/>
      <c r="AG557" s="10"/>
      <c r="AH557" s="10"/>
      <c r="AI557" s="10"/>
    </row>
    <row r="558" spans="1:35" ht="15.95" customHeight="1" x14ac:dyDescent="0.2">
      <c r="A558" s="46" t="s">
        <v>102</v>
      </c>
      <c r="B558" s="46" t="s">
        <v>726</v>
      </c>
      <c r="C558" s="46" t="s">
        <v>727</v>
      </c>
      <c r="D558" s="46" t="s">
        <v>1014</v>
      </c>
      <c r="E558" s="50">
        <v>96</v>
      </c>
      <c r="F558" s="47">
        <v>0.09</v>
      </c>
      <c r="G558" s="46" t="s">
        <v>48</v>
      </c>
      <c r="H558" s="48">
        <v>0.09</v>
      </c>
      <c r="I558" s="46" t="s">
        <v>1015</v>
      </c>
      <c r="J558" s="60"/>
      <c r="K558" s="39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4"/>
      <c r="AF558" s="10"/>
      <c r="AG558" s="10"/>
      <c r="AH558" s="10"/>
      <c r="AI558" s="10"/>
    </row>
    <row r="559" spans="1:35" ht="15.95" customHeight="1" x14ac:dyDescent="0.2">
      <c r="A559" s="171" t="s">
        <v>2304</v>
      </c>
      <c r="B559" s="172"/>
      <c r="C559" s="172"/>
      <c r="D559" s="172"/>
      <c r="E559" s="173"/>
      <c r="F559" s="72">
        <f>SUM(F505:F558)</f>
        <v>47.088800000000006</v>
      </c>
      <c r="G559" s="71"/>
      <c r="H559" s="73">
        <f>SUM(H505:H558)</f>
        <v>47.088799999999999</v>
      </c>
      <c r="I559" s="71"/>
      <c r="J559" s="78"/>
      <c r="K559" s="39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4"/>
      <c r="AF559" s="10"/>
      <c r="AG559" s="10"/>
      <c r="AH559" s="10"/>
      <c r="AI559" s="10"/>
    </row>
    <row r="560" spans="1:35" ht="15.95" customHeight="1" x14ac:dyDescent="0.2">
      <c r="A560" s="46" t="s">
        <v>54</v>
      </c>
      <c r="B560" s="46" t="s">
        <v>726</v>
      </c>
      <c r="C560" s="46" t="s">
        <v>727</v>
      </c>
      <c r="D560" s="46" t="s">
        <v>1045</v>
      </c>
      <c r="E560" s="50">
        <v>103</v>
      </c>
      <c r="F560" s="47">
        <v>0.13</v>
      </c>
      <c r="G560" s="46" t="s">
        <v>729</v>
      </c>
      <c r="H560" s="48">
        <v>0.13</v>
      </c>
      <c r="I560" s="46" t="s">
        <v>1046</v>
      </c>
      <c r="J560" s="60"/>
      <c r="K560" s="39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4"/>
      <c r="AF560" s="10"/>
      <c r="AG560" s="10"/>
      <c r="AH560" s="10"/>
      <c r="AI560" s="10"/>
    </row>
    <row r="561" spans="1:35" ht="15.95" customHeight="1" x14ac:dyDescent="0.2">
      <c r="A561" s="46" t="s">
        <v>55</v>
      </c>
      <c r="B561" s="46" t="s">
        <v>726</v>
      </c>
      <c r="C561" s="46" t="s">
        <v>727</v>
      </c>
      <c r="D561" s="46" t="s">
        <v>1045</v>
      </c>
      <c r="E561" s="50">
        <v>125</v>
      </c>
      <c r="F561" s="47">
        <v>0.1176</v>
      </c>
      <c r="G561" s="46" t="s">
        <v>729</v>
      </c>
      <c r="H561" s="48">
        <v>0.1176</v>
      </c>
      <c r="I561" s="46" t="s">
        <v>1046</v>
      </c>
      <c r="J561" s="60"/>
      <c r="K561" s="39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4"/>
      <c r="AF561" s="10"/>
      <c r="AG561" s="10"/>
      <c r="AH561" s="10"/>
      <c r="AI561" s="10"/>
    </row>
    <row r="562" spans="1:35" ht="15.95" customHeight="1" x14ac:dyDescent="0.2">
      <c r="A562" s="46" t="s">
        <v>56</v>
      </c>
      <c r="B562" s="46" t="s">
        <v>726</v>
      </c>
      <c r="C562" s="46" t="s">
        <v>727</v>
      </c>
      <c r="D562" s="46" t="s">
        <v>1045</v>
      </c>
      <c r="E562" s="50">
        <v>14</v>
      </c>
      <c r="F562" s="47">
        <v>1.6255999999999999</v>
      </c>
      <c r="G562" s="46" t="s">
        <v>729</v>
      </c>
      <c r="H562" s="48">
        <v>1.6255999999999999</v>
      </c>
      <c r="I562" s="46" t="s">
        <v>1046</v>
      </c>
      <c r="J562" s="60"/>
      <c r="K562" s="39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4"/>
      <c r="AF562" s="10"/>
      <c r="AG562" s="10"/>
      <c r="AH562" s="10"/>
      <c r="AI562" s="10"/>
    </row>
    <row r="563" spans="1:35" ht="15.95" customHeight="1" x14ac:dyDescent="0.2">
      <c r="A563" s="46" t="s">
        <v>57</v>
      </c>
      <c r="B563" s="46" t="s">
        <v>726</v>
      </c>
      <c r="C563" s="46" t="s">
        <v>727</v>
      </c>
      <c r="D563" s="46" t="s">
        <v>1045</v>
      </c>
      <c r="E563" s="50">
        <v>158</v>
      </c>
      <c r="F563" s="47">
        <v>0.09</v>
      </c>
      <c r="G563" s="46" t="s">
        <v>729</v>
      </c>
      <c r="H563" s="48">
        <v>0.09</v>
      </c>
      <c r="I563" s="46" t="s">
        <v>1046</v>
      </c>
      <c r="J563" s="60"/>
      <c r="K563" s="39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4"/>
      <c r="AF563" s="10"/>
      <c r="AG563" s="10"/>
      <c r="AH563" s="10"/>
      <c r="AI563" s="10"/>
    </row>
    <row r="564" spans="1:35" ht="15.95" customHeight="1" x14ac:dyDescent="0.2">
      <c r="A564" s="46" t="s">
        <v>58</v>
      </c>
      <c r="B564" s="46" t="s">
        <v>726</v>
      </c>
      <c r="C564" s="46" t="s">
        <v>727</v>
      </c>
      <c r="D564" s="46" t="s">
        <v>1045</v>
      </c>
      <c r="E564" s="50">
        <v>165</v>
      </c>
      <c r="F564" s="47">
        <v>0.1678</v>
      </c>
      <c r="G564" s="46" t="s">
        <v>729</v>
      </c>
      <c r="H564" s="48">
        <v>0.1678</v>
      </c>
      <c r="I564" s="46" t="s">
        <v>1046</v>
      </c>
      <c r="J564" s="60"/>
      <c r="K564" s="39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4"/>
      <c r="AF564" s="10"/>
      <c r="AG564" s="10"/>
      <c r="AH564" s="10"/>
      <c r="AI564" s="10"/>
    </row>
    <row r="565" spans="1:35" ht="15.95" customHeight="1" x14ac:dyDescent="0.2">
      <c r="A565" s="46" t="s">
        <v>59</v>
      </c>
      <c r="B565" s="46" t="s">
        <v>726</v>
      </c>
      <c r="C565" s="46" t="s">
        <v>727</v>
      </c>
      <c r="D565" s="46" t="s">
        <v>1045</v>
      </c>
      <c r="E565" s="50">
        <v>170</v>
      </c>
      <c r="F565" s="47">
        <v>1.0569</v>
      </c>
      <c r="G565" s="46" t="s">
        <v>729</v>
      </c>
      <c r="H565" s="48">
        <v>1.0569</v>
      </c>
      <c r="I565" s="46" t="s">
        <v>1046</v>
      </c>
      <c r="J565" s="60"/>
      <c r="K565" s="39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4"/>
      <c r="AF565" s="10"/>
      <c r="AG565" s="10"/>
      <c r="AH565" s="10"/>
      <c r="AI565" s="10"/>
    </row>
    <row r="566" spans="1:35" ht="15.95" customHeight="1" x14ac:dyDescent="0.2">
      <c r="A566" s="46" t="s">
        <v>60</v>
      </c>
      <c r="B566" s="46" t="s">
        <v>726</v>
      </c>
      <c r="C566" s="46" t="s">
        <v>727</v>
      </c>
      <c r="D566" s="46" t="s">
        <v>1045</v>
      </c>
      <c r="E566" s="50">
        <v>188</v>
      </c>
      <c r="F566" s="47">
        <v>0.09</v>
      </c>
      <c r="G566" s="46" t="s">
        <v>967</v>
      </c>
      <c r="H566" s="48">
        <v>0.09</v>
      </c>
      <c r="I566" s="46" t="s">
        <v>1047</v>
      </c>
      <c r="J566" s="60"/>
      <c r="K566" s="39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4"/>
      <c r="AF566" s="10"/>
      <c r="AG566" s="10"/>
      <c r="AH566" s="10"/>
      <c r="AI566" s="10"/>
    </row>
    <row r="567" spans="1:35" ht="15.95" customHeight="1" x14ac:dyDescent="0.2">
      <c r="A567" s="46" t="s">
        <v>61</v>
      </c>
      <c r="B567" s="46" t="s">
        <v>726</v>
      </c>
      <c r="C567" s="46" t="s">
        <v>727</v>
      </c>
      <c r="D567" s="46" t="s">
        <v>1045</v>
      </c>
      <c r="E567" s="50">
        <v>192</v>
      </c>
      <c r="F567" s="47">
        <v>1.0082</v>
      </c>
      <c r="G567" s="46" t="s">
        <v>729</v>
      </c>
      <c r="H567" s="48">
        <v>1.0082</v>
      </c>
      <c r="I567" s="46" t="s">
        <v>1046</v>
      </c>
      <c r="J567" s="60"/>
      <c r="K567" s="39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4"/>
      <c r="AF567" s="10"/>
      <c r="AG567" s="10"/>
      <c r="AH567" s="10"/>
      <c r="AI567" s="10"/>
    </row>
    <row r="568" spans="1:35" ht="15.95" customHeight="1" x14ac:dyDescent="0.2">
      <c r="A568" s="46" t="s">
        <v>62</v>
      </c>
      <c r="B568" s="46" t="s">
        <v>726</v>
      </c>
      <c r="C568" s="46" t="s">
        <v>727</v>
      </c>
      <c r="D568" s="46" t="s">
        <v>1045</v>
      </c>
      <c r="E568" s="50">
        <v>201</v>
      </c>
      <c r="F568" s="47">
        <v>0.04</v>
      </c>
      <c r="G568" s="46" t="s">
        <v>729</v>
      </c>
      <c r="H568" s="48">
        <v>0.04</v>
      </c>
      <c r="I568" s="46" t="s">
        <v>1046</v>
      </c>
      <c r="J568" s="60"/>
      <c r="K568" s="39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4"/>
      <c r="AF568" s="10"/>
      <c r="AG568" s="10"/>
      <c r="AH568" s="10"/>
      <c r="AI568" s="10"/>
    </row>
    <row r="569" spans="1:35" ht="15.95" customHeight="1" x14ac:dyDescent="0.2">
      <c r="A569" s="46" t="s">
        <v>63</v>
      </c>
      <c r="B569" s="46" t="s">
        <v>726</v>
      </c>
      <c r="C569" s="46" t="s">
        <v>727</v>
      </c>
      <c r="D569" s="46" t="s">
        <v>1045</v>
      </c>
      <c r="E569" s="50">
        <v>226</v>
      </c>
      <c r="F569" s="47">
        <v>0.55420000000000003</v>
      </c>
      <c r="G569" s="46" t="s">
        <v>729</v>
      </c>
      <c r="H569" s="48">
        <v>0.55420000000000003</v>
      </c>
      <c r="I569" s="46" t="s">
        <v>1046</v>
      </c>
      <c r="J569" s="60"/>
      <c r="K569" s="39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4"/>
      <c r="AF569" s="10"/>
      <c r="AG569" s="10"/>
      <c r="AH569" s="10"/>
      <c r="AI569" s="10"/>
    </row>
    <row r="570" spans="1:35" ht="15.95" customHeight="1" x14ac:dyDescent="0.2">
      <c r="A570" s="46" t="s">
        <v>64</v>
      </c>
      <c r="B570" s="46" t="s">
        <v>726</v>
      </c>
      <c r="C570" s="46" t="s">
        <v>727</v>
      </c>
      <c r="D570" s="46" t="s">
        <v>1045</v>
      </c>
      <c r="E570" s="50">
        <v>230</v>
      </c>
      <c r="F570" s="47">
        <v>0.34</v>
      </c>
      <c r="G570" s="46" t="s">
        <v>729</v>
      </c>
      <c r="H570" s="48">
        <v>0.34</v>
      </c>
      <c r="I570" s="46" t="s">
        <v>1046</v>
      </c>
      <c r="J570" s="60"/>
      <c r="K570" s="39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4"/>
      <c r="AF570" s="10"/>
      <c r="AG570" s="10"/>
      <c r="AH570" s="10"/>
      <c r="AI570" s="10"/>
    </row>
    <row r="571" spans="1:35" ht="15.95" customHeight="1" x14ac:dyDescent="0.2">
      <c r="A571" s="46" t="s">
        <v>65</v>
      </c>
      <c r="B571" s="46" t="s">
        <v>726</v>
      </c>
      <c r="C571" s="46" t="s">
        <v>727</v>
      </c>
      <c r="D571" s="46" t="s">
        <v>1045</v>
      </c>
      <c r="E571" s="50">
        <v>235</v>
      </c>
      <c r="F571" s="47">
        <v>0.45469999999999999</v>
      </c>
      <c r="G571" s="46" t="s">
        <v>729</v>
      </c>
      <c r="H571" s="48">
        <v>0.45469999999999999</v>
      </c>
      <c r="I571" s="46" t="s">
        <v>1046</v>
      </c>
      <c r="J571" s="60"/>
      <c r="K571" s="39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4"/>
      <c r="AF571" s="10"/>
      <c r="AG571" s="10"/>
      <c r="AH571" s="10"/>
      <c r="AI571" s="10"/>
    </row>
    <row r="572" spans="1:35" ht="15.95" customHeight="1" x14ac:dyDescent="0.2">
      <c r="A572" s="46" t="s">
        <v>66</v>
      </c>
      <c r="B572" s="46" t="s">
        <v>726</v>
      </c>
      <c r="C572" s="46" t="s">
        <v>727</v>
      </c>
      <c r="D572" s="46" t="s">
        <v>1045</v>
      </c>
      <c r="E572" s="50">
        <v>254</v>
      </c>
      <c r="F572" s="47">
        <v>0.2072</v>
      </c>
      <c r="G572" s="46" t="s">
        <v>729</v>
      </c>
      <c r="H572" s="48">
        <v>0.2072</v>
      </c>
      <c r="I572" s="46" t="s">
        <v>1046</v>
      </c>
      <c r="J572" s="60"/>
      <c r="K572" s="39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4"/>
      <c r="AF572" s="10"/>
      <c r="AG572" s="10"/>
      <c r="AH572" s="10"/>
      <c r="AI572" s="10"/>
    </row>
    <row r="573" spans="1:35" ht="15.95" customHeight="1" x14ac:dyDescent="0.2">
      <c r="A573" s="46" t="s">
        <v>67</v>
      </c>
      <c r="B573" s="46" t="s">
        <v>726</v>
      </c>
      <c r="C573" s="46" t="s">
        <v>727</v>
      </c>
      <c r="D573" s="46" t="s">
        <v>1045</v>
      </c>
      <c r="E573" s="50">
        <v>265</v>
      </c>
      <c r="F573" s="47">
        <v>0.52580000000000005</v>
      </c>
      <c r="G573" s="46" t="s">
        <v>729</v>
      </c>
      <c r="H573" s="48">
        <v>0.52580000000000005</v>
      </c>
      <c r="I573" s="46" t="s">
        <v>1046</v>
      </c>
      <c r="J573" s="60"/>
      <c r="K573" s="39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4"/>
      <c r="AF573" s="10"/>
      <c r="AG573" s="10"/>
      <c r="AH573" s="10"/>
      <c r="AI573" s="10"/>
    </row>
    <row r="574" spans="1:35" ht="15.95" customHeight="1" x14ac:dyDescent="0.2">
      <c r="A574" s="46" t="s">
        <v>68</v>
      </c>
      <c r="B574" s="46" t="s">
        <v>726</v>
      </c>
      <c r="C574" s="46" t="s">
        <v>727</v>
      </c>
      <c r="D574" s="46" t="s">
        <v>1045</v>
      </c>
      <c r="E574" s="50">
        <v>275</v>
      </c>
      <c r="F574" s="47">
        <v>0.1852</v>
      </c>
      <c r="G574" s="46" t="s">
        <v>729</v>
      </c>
      <c r="H574" s="48">
        <v>0.1852</v>
      </c>
      <c r="I574" s="46" t="s">
        <v>1046</v>
      </c>
      <c r="J574" s="60"/>
      <c r="K574" s="39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4"/>
      <c r="AF574" s="10"/>
      <c r="AG574" s="10"/>
      <c r="AH574" s="10"/>
      <c r="AI574" s="10"/>
    </row>
    <row r="575" spans="1:35" ht="15.95" customHeight="1" x14ac:dyDescent="0.2">
      <c r="A575" s="46" t="s">
        <v>69</v>
      </c>
      <c r="B575" s="46" t="s">
        <v>726</v>
      </c>
      <c r="C575" s="46" t="s">
        <v>727</v>
      </c>
      <c r="D575" s="46" t="s">
        <v>1045</v>
      </c>
      <c r="E575" s="50">
        <v>284</v>
      </c>
      <c r="F575" s="47">
        <v>0.41920000000000002</v>
      </c>
      <c r="G575" s="46" t="s">
        <v>33</v>
      </c>
      <c r="H575" s="48">
        <v>0.41920000000000002</v>
      </c>
      <c r="I575" s="46" t="s">
        <v>1051</v>
      </c>
      <c r="J575" s="60"/>
      <c r="K575" s="39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4"/>
      <c r="AF575" s="10"/>
      <c r="AG575" s="10"/>
      <c r="AH575" s="10"/>
      <c r="AI575" s="10"/>
    </row>
    <row r="576" spans="1:35" ht="15.95" customHeight="1" x14ac:dyDescent="0.2">
      <c r="A576" s="46" t="s">
        <v>70</v>
      </c>
      <c r="B576" s="46" t="s">
        <v>726</v>
      </c>
      <c r="C576" s="46" t="s">
        <v>727</v>
      </c>
      <c r="D576" s="46" t="s">
        <v>1045</v>
      </c>
      <c r="E576" s="50">
        <v>287</v>
      </c>
      <c r="F576" s="47">
        <v>0.01</v>
      </c>
      <c r="G576" s="46" t="s">
        <v>729</v>
      </c>
      <c r="H576" s="48">
        <v>0.01</v>
      </c>
      <c r="I576" s="46" t="s">
        <v>1046</v>
      </c>
      <c r="J576" s="60"/>
      <c r="K576" s="39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4"/>
      <c r="AF576" s="10"/>
      <c r="AG576" s="10"/>
      <c r="AH576" s="10"/>
      <c r="AI576" s="10"/>
    </row>
    <row r="577" spans="1:35" ht="15.95" customHeight="1" x14ac:dyDescent="0.2">
      <c r="A577" s="46" t="s">
        <v>71</v>
      </c>
      <c r="B577" s="43" t="s">
        <v>726</v>
      </c>
      <c r="C577" s="43" t="s">
        <v>727</v>
      </c>
      <c r="D577" s="43" t="s">
        <v>1045</v>
      </c>
      <c r="E577" s="51">
        <v>29</v>
      </c>
      <c r="F577" s="44">
        <v>0.1048</v>
      </c>
      <c r="G577" s="43" t="s">
        <v>729</v>
      </c>
      <c r="H577" s="45">
        <v>0.1048</v>
      </c>
      <c r="I577" s="46" t="s">
        <v>1046</v>
      </c>
      <c r="J577" s="61"/>
      <c r="K577" s="38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4"/>
      <c r="AF577" s="10"/>
      <c r="AG577" s="10"/>
      <c r="AH577" s="10"/>
      <c r="AI577" s="10"/>
    </row>
    <row r="578" spans="1:35" ht="15.95" customHeight="1" x14ac:dyDescent="0.2">
      <c r="A578" s="46" t="s">
        <v>72</v>
      </c>
      <c r="B578" s="46" t="s">
        <v>726</v>
      </c>
      <c r="C578" s="46" t="s">
        <v>727</v>
      </c>
      <c r="D578" s="46" t="s">
        <v>1045</v>
      </c>
      <c r="E578" s="50">
        <v>299</v>
      </c>
      <c r="F578" s="47">
        <v>9.5600000000000004E-2</v>
      </c>
      <c r="G578" s="46" t="s">
        <v>729</v>
      </c>
      <c r="H578" s="48">
        <v>9.5600000000000004E-2</v>
      </c>
      <c r="I578" s="46" t="s">
        <v>1046</v>
      </c>
      <c r="J578" s="60"/>
      <c r="K578" s="39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4"/>
      <c r="AF578" s="10"/>
      <c r="AG578" s="10"/>
      <c r="AH578" s="10"/>
      <c r="AI578" s="10"/>
    </row>
    <row r="579" spans="1:35" ht="15.95" customHeight="1" x14ac:dyDescent="0.2">
      <c r="A579" s="46" t="s">
        <v>73</v>
      </c>
      <c r="B579" s="46" t="s">
        <v>726</v>
      </c>
      <c r="C579" s="46" t="s">
        <v>727</v>
      </c>
      <c r="D579" s="46" t="s">
        <v>1045</v>
      </c>
      <c r="E579" s="50">
        <v>3</v>
      </c>
      <c r="F579" s="47">
        <v>0.19</v>
      </c>
      <c r="G579" s="46" t="s">
        <v>729</v>
      </c>
      <c r="H579" s="48">
        <v>0.19</v>
      </c>
      <c r="I579" s="46" t="s">
        <v>1046</v>
      </c>
      <c r="J579" s="60"/>
      <c r="K579" s="39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4"/>
      <c r="AF579" s="10"/>
      <c r="AG579" s="10"/>
      <c r="AH579" s="10"/>
      <c r="AI579" s="10"/>
    </row>
    <row r="580" spans="1:35" ht="15.95" customHeight="1" x14ac:dyDescent="0.2">
      <c r="A580" s="46" t="s">
        <v>74</v>
      </c>
      <c r="B580" s="46" t="s">
        <v>726</v>
      </c>
      <c r="C580" s="46" t="s">
        <v>727</v>
      </c>
      <c r="D580" s="46" t="s">
        <v>1045</v>
      </c>
      <c r="E580" s="50">
        <v>300</v>
      </c>
      <c r="F580" s="47">
        <v>0.70960000000000001</v>
      </c>
      <c r="G580" s="46" t="s">
        <v>729</v>
      </c>
      <c r="H580" s="48">
        <v>0.70960000000000001</v>
      </c>
      <c r="I580" s="46" t="s">
        <v>1046</v>
      </c>
      <c r="J580" s="60"/>
      <c r="K580" s="39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4"/>
      <c r="AF580" s="10"/>
      <c r="AG580" s="10"/>
      <c r="AH580" s="10"/>
      <c r="AI580" s="10"/>
    </row>
    <row r="581" spans="1:35" ht="15.95" customHeight="1" x14ac:dyDescent="0.2">
      <c r="A581" s="46" t="s">
        <v>75</v>
      </c>
      <c r="B581" s="46" t="s">
        <v>726</v>
      </c>
      <c r="C581" s="46" t="s">
        <v>727</v>
      </c>
      <c r="D581" s="46" t="s">
        <v>1045</v>
      </c>
      <c r="E581" s="50">
        <v>301</v>
      </c>
      <c r="F581" s="47">
        <v>0.06</v>
      </c>
      <c r="G581" s="46" t="s">
        <v>729</v>
      </c>
      <c r="H581" s="48">
        <v>0.06</v>
      </c>
      <c r="I581" s="46" t="s">
        <v>1046</v>
      </c>
      <c r="J581" s="60"/>
      <c r="K581" s="39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4"/>
      <c r="AF581" s="10"/>
      <c r="AG581" s="10"/>
      <c r="AH581" s="10"/>
      <c r="AI581" s="10"/>
    </row>
    <row r="582" spans="1:35" ht="15.95" customHeight="1" x14ac:dyDescent="0.2">
      <c r="A582" s="46" t="s">
        <v>76</v>
      </c>
      <c r="B582" s="46" t="s">
        <v>726</v>
      </c>
      <c r="C582" s="46" t="s">
        <v>727</v>
      </c>
      <c r="D582" s="46" t="s">
        <v>1045</v>
      </c>
      <c r="E582" s="46" t="s">
        <v>1053</v>
      </c>
      <c r="F582" s="47">
        <v>4.2200000000000001E-2</v>
      </c>
      <c r="G582" s="46" t="s">
        <v>729</v>
      </c>
      <c r="H582" s="48">
        <v>4.2200000000000001E-2</v>
      </c>
      <c r="I582" s="46" t="s">
        <v>1046</v>
      </c>
      <c r="J582" s="60"/>
      <c r="K582" s="39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4"/>
      <c r="AF582" s="10"/>
      <c r="AG582" s="10"/>
      <c r="AH582" s="10"/>
      <c r="AI582" s="10"/>
    </row>
    <row r="583" spans="1:35" ht="15.95" customHeight="1" x14ac:dyDescent="0.2">
      <c r="A583" s="46" t="s">
        <v>77</v>
      </c>
      <c r="B583" s="46" t="s">
        <v>726</v>
      </c>
      <c r="C583" s="46" t="s">
        <v>727</v>
      </c>
      <c r="D583" s="46" t="s">
        <v>1045</v>
      </c>
      <c r="E583" s="46" t="s">
        <v>1054</v>
      </c>
      <c r="F583" s="47">
        <v>0.125</v>
      </c>
      <c r="G583" s="46" t="s">
        <v>729</v>
      </c>
      <c r="H583" s="48">
        <v>0.125</v>
      </c>
      <c r="I583" s="46" t="s">
        <v>1046</v>
      </c>
      <c r="J583" s="60"/>
      <c r="K583" s="39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4"/>
      <c r="AF583" s="10"/>
      <c r="AG583" s="10"/>
      <c r="AH583" s="10"/>
      <c r="AI583" s="10"/>
    </row>
    <row r="584" spans="1:35" ht="15.95" customHeight="1" x14ac:dyDescent="0.2">
      <c r="A584" s="46" t="s">
        <v>78</v>
      </c>
      <c r="B584" s="46" t="s">
        <v>726</v>
      </c>
      <c r="C584" s="46" t="s">
        <v>727</v>
      </c>
      <c r="D584" s="46" t="s">
        <v>1045</v>
      </c>
      <c r="E584" s="50">
        <v>309</v>
      </c>
      <c r="F584" s="47">
        <v>0.64610000000000001</v>
      </c>
      <c r="G584" s="46" t="s">
        <v>729</v>
      </c>
      <c r="H584" s="48">
        <v>0.64610000000000001</v>
      </c>
      <c r="I584" s="46" t="s">
        <v>1046</v>
      </c>
      <c r="J584" s="60"/>
      <c r="K584" s="39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4"/>
      <c r="AF584" s="10"/>
      <c r="AG584" s="10"/>
      <c r="AH584" s="10"/>
      <c r="AI584" s="10"/>
    </row>
    <row r="585" spans="1:35" ht="15.95" customHeight="1" x14ac:dyDescent="0.2">
      <c r="A585" s="46" t="s">
        <v>79</v>
      </c>
      <c r="B585" s="46" t="s">
        <v>726</v>
      </c>
      <c r="C585" s="46" t="s">
        <v>727</v>
      </c>
      <c r="D585" s="46" t="s">
        <v>1045</v>
      </c>
      <c r="E585" s="50">
        <v>314</v>
      </c>
      <c r="F585" s="47">
        <v>0.46410000000000001</v>
      </c>
      <c r="G585" s="46" t="s">
        <v>729</v>
      </c>
      <c r="H585" s="48">
        <v>0.46410000000000001</v>
      </c>
      <c r="I585" s="46" t="s">
        <v>1046</v>
      </c>
      <c r="J585" s="60"/>
      <c r="K585" s="39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4"/>
      <c r="AF585" s="10"/>
      <c r="AG585" s="10"/>
      <c r="AH585" s="10"/>
      <c r="AI585" s="10"/>
    </row>
    <row r="586" spans="1:35" ht="15.95" customHeight="1" x14ac:dyDescent="0.2">
      <c r="A586" s="46" t="s">
        <v>80</v>
      </c>
      <c r="B586" s="46" t="s">
        <v>726</v>
      </c>
      <c r="C586" s="46" t="s">
        <v>727</v>
      </c>
      <c r="D586" s="46" t="s">
        <v>1045</v>
      </c>
      <c r="E586" s="50">
        <v>324</v>
      </c>
      <c r="F586" s="47">
        <v>0.21</v>
      </c>
      <c r="G586" s="46" t="s">
        <v>729</v>
      </c>
      <c r="H586" s="48">
        <v>0.21</v>
      </c>
      <c r="I586" s="46" t="s">
        <v>1046</v>
      </c>
      <c r="J586" s="60"/>
      <c r="K586" s="39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4"/>
      <c r="AF586" s="10"/>
      <c r="AG586" s="10"/>
      <c r="AH586" s="10"/>
      <c r="AI586" s="10"/>
    </row>
    <row r="587" spans="1:35" ht="15.95" customHeight="1" x14ac:dyDescent="0.2">
      <c r="A587" s="46" t="s">
        <v>81</v>
      </c>
      <c r="B587" s="46" t="s">
        <v>726</v>
      </c>
      <c r="C587" s="46" t="s">
        <v>727</v>
      </c>
      <c r="D587" s="46" t="s">
        <v>1045</v>
      </c>
      <c r="E587" s="50">
        <v>325</v>
      </c>
      <c r="F587" s="47">
        <v>0.26</v>
      </c>
      <c r="G587" s="46" t="s">
        <v>729</v>
      </c>
      <c r="H587" s="48">
        <v>0.26</v>
      </c>
      <c r="I587" s="46" t="s">
        <v>1046</v>
      </c>
      <c r="J587" s="60"/>
      <c r="K587" s="39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4"/>
      <c r="AF587" s="10"/>
      <c r="AG587" s="10"/>
      <c r="AH587" s="10"/>
      <c r="AI587" s="10"/>
    </row>
    <row r="588" spans="1:35" ht="15.95" customHeight="1" x14ac:dyDescent="0.2">
      <c r="A588" s="46" t="s">
        <v>82</v>
      </c>
      <c r="B588" s="46" t="s">
        <v>726</v>
      </c>
      <c r="C588" s="46" t="s">
        <v>727</v>
      </c>
      <c r="D588" s="46" t="s">
        <v>1045</v>
      </c>
      <c r="E588" s="50">
        <v>336</v>
      </c>
      <c r="F588" s="47">
        <v>0.23119999999999999</v>
      </c>
      <c r="G588" s="46" t="s">
        <v>729</v>
      </c>
      <c r="H588" s="48">
        <v>0.23119999999999999</v>
      </c>
      <c r="I588" s="46" t="s">
        <v>1046</v>
      </c>
      <c r="J588" s="60"/>
      <c r="K588" s="39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4"/>
      <c r="AF588" s="10"/>
      <c r="AG588" s="10"/>
      <c r="AH588" s="10"/>
      <c r="AI588" s="10"/>
    </row>
    <row r="589" spans="1:35" ht="15.95" customHeight="1" x14ac:dyDescent="0.2">
      <c r="A589" s="46" t="s">
        <v>83</v>
      </c>
      <c r="B589" s="46" t="s">
        <v>726</v>
      </c>
      <c r="C589" s="46" t="s">
        <v>727</v>
      </c>
      <c r="D589" s="46" t="s">
        <v>1045</v>
      </c>
      <c r="E589" s="50">
        <v>341</v>
      </c>
      <c r="F589" s="47">
        <v>0.23</v>
      </c>
      <c r="G589" s="46" t="s">
        <v>729</v>
      </c>
      <c r="H589" s="48">
        <v>0.23</v>
      </c>
      <c r="I589" s="46" t="s">
        <v>1046</v>
      </c>
      <c r="J589" s="60"/>
      <c r="K589" s="39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4"/>
      <c r="AF589" s="10"/>
      <c r="AG589" s="10"/>
      <c r="AH589" s="10"/>
      <c r="AI589" s="10"/>
    </row>
    <row r="590" spans="1:35" ht="15.95" customHeight="1" x14ac:dyDescent="0.2">
      <c r="A590" s="46" t="s">
        <v>84</v>
      </c>
      <c r="B590" s="46" t="s">
        <v>726</v>
      </c>
      <c r="C590" s="46" t="s">
        <v>727</v>
      </c>
      <c r="D590" s="46" t="s">
        <v>1045</v>
      </c>
      <c r="E590" s="50">
        <v>357</v>
      </c>
      <c r="F590" s="47">
        <v>0.89049999999999996</v>
      </c>
      <c r="G590" s="46" t="s">
        <v>729</v>
      </c>
      <c r="H590" s="48">
        <v>0.89049999999999996</v>
      </c>
      <c r="I590" s="46" t="s">
        <v>1046</v>
      </c>
      <c r="J590" s="60"/>
      <c r="K590" s="39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4"/>
      <c r="AF590" s="10"/>
      <c r="AG590" s="10"/>
      <c r="AH590" s="10"/>
      <c r="AI590" s="10"/>
    </row>
    <row r="591" spans="1:35" ht="15.95" customHeight="1" x14ac:dyDescent="0.2">
      <c r="A591" s="46" t="s">
        <v>85</v>
      </c>
      <c r="B591" s="46" t="s">
        <v>726</v>
      </c>
      <c r="C591" s="46" t="s">
        <v>727</v>
      </c>
      <c r="D591" s="46" t="s">
        <v>1045</v>
      </c>
      <c r="E591" s="50">
        <v>358</v>
      </c>
      <c r="F591" s="47">
        <v>0.18</v>
      </c>
      <c r="G591" s="46" t="s">
        <v>729</v>
      </c>
      <c r="H591" s="48">
        <v>0.18</v>
      </c>
      <c r="I591" s="46" t="s">
        <v>1046</v>
      </c>
      <c r="J591" s="60"/>
      <c r="K591" s="39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4"/>
      <c r="AF591" s="10"/>
      <c r="AG591" s="10"/>
      <c r="AH591" s="10"/>
      <c r="AI591" s="10"/>
    </row>
    <row r="592" spans="1:35" ht="15.95" customHeight="1" x14ac:dyDescent="0.2">
      <c r="A592" s="46" t="s">
        <v>86</v>
      </c>
      <c r="B592" s="46" t="s">
        <v>726</v>
      </c>
      <c r="C592" s="46" t="s">
        <v>727</v>
      </c>
      <c r="D592" s="46" t="s">
        <v>1045</v>
      </c>
      <c r="E592" s="50">
        <v>37</v>
      </c>
      <c r="F592" s="47">
        <v>1.37</v>
      </c>
      <c r="G592" s="46" t="s">
        <v>729</v>
      </c>
      <c r="H592" s="48">
        <v>1.37</v>
      </c>
      <c r="I592" s="46" t="s">
        <v>1046</v>
      </c>
      <c r="J592" s="60"/>
      <c r="K592" s="39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4"/>
      <c r="AF592" s="10"/>
      <c r="AG592" s="10"/>
      <c r="AH592" s="10"/>
      <c r="AI592" s="10"/>
    </row>
    <row r="593" spans="1:35" ht="15.95" customHeight="1" x14ac:dyDescent="0.2">
      <c r="A593" s="46" t="s">
        <v>87</v>
      </c>
      <c r="B593" s="46" t="s">
        <v>726</v>
      </c>
      <c r="C593" s="46" t="s">
        <v>727</v>
      </c>
      <c r="D593" s="46" t="s">
        <v>1045</v>
      </c>
      <c r="E593" s="50">
        <v>384</v>
      </c>
      <c r="F593" s="47">
        <v>0.48</v>
      </c>
      <c r="G593" s="46" t="s">
        <v>729</v>
      </c>
      <c r="H593" s="48">
        <v>0.48</v>
      </c>
      <c r="I593" s="46" t="s">
        <v>1046</v>
      </c>
      <c r="J593" s="60"/>
      <c r="K593" s="39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4"/>
      <c r="AF593" s="10"/>
      <c r="AG593" s="10"/>
      <c r="AH593" s="10"/>
      <c r="AI593" s="10"/>
    </row>
    <row r="594" spans="1:35" ht="15.95" customHeight="1" x14ac:dyDescent="0.2">
      <c r="A594" s="46" t="s">
        <v>88</v>
      </c>
      <c r="B594" s="46" t="s">
        <v>726</v>
      </c>
      <c r="C594" s="46" t="s">
        <v>727</v>
      </c>
      <c r="D594" s="46" t="s">
        <v>1045</v>
      </c>
      <c r="E594" s="50">
        <v>40</v>
      </c>
      <c r="F594" s="47">
        <v>0.28000000000000003</v>
      </c>
      <c r="G594" s="46" t="s">
        <v>729</v>
      </c>
      <c r="H594" s="48">
        <v>0.28000000000000003</v>
      </c>
      <c r="I594" s="46" t="s">
        <v>1046</v>
      </c>
      <c r="J594" s="60"/>
      <c r="K594" s="39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4"/>
      <c r="AF594" s="10"/>
      <c r="AG594" s="10"/>
      <c r="AH594" s="10"/>
      <c r="AI594" s="10"/>
    </row>
    <row r="595" spans="1:35" ht="15.95" customHeight="1" x14ac:dyDescent="0.2">
      <c r="A595" s="46" t="s">
        <v>89</v>
      </c>
      <c r="B595" s="46" t="s">
        <v>726</v>
      </c>
      <c r="C595" s="46" t="s">
        <v>727</v>
      </c>
      <c r="D595" s="46" t="s">
        <v>1045</v>
      </c>
      <c r="E595" s="50">
        <v>401</v>
      </c>
      <c r="F595" s="47">
        <v>4.7600000000000003E-2</v>
      </c>
      <c r="G595" s="46" t="s">
        <v>729</v>
      </c>
      <c r="H595" s="48">
        <v>4.7600000000000003E-2</v>
      </c>
      <c r="I595" s="46" t="s">
        <v>1046</v>
      </c>
      <c r="J595" s="60"/>
      <c r="K595" s="39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4"/>
      <c r="AF595" s="10"/>
      <c r="AG595" s="10"/>
      <c r="AH595" s="10"/>
      <c r="AI595" s="10"/>
    </row>
    <row r="596" spans="1:35" ht="15.95" customHeight="1" x14ac:dyDescent="0.2">
      <c r="A596" s="46" t="s">
        <v>90</v>
      </c>
      <c r="B596" s="46" t="s">
        <v>726</v>
      </c>
      <c r="C596" s="46" t="s">
        <v>727</v>
      </c>
      <c r="D596" s="46" t="s">
        <v>1045</v>
      </c>
      <c r="E596" s="50">
        <v>405</v>
      </c>
      <c r="F596" s="47">
        <v>0.125</v>
      </c>
      <c r="G596" s="46" t="s">
        <v>1011</v>
      </c>
      <c r="H596" s="48">
        <v>0.125</v>
      </c>
      <c r="I596" s="46" t="s">
        <v>1055</v>
      </c>
      <c r="J596" s="60"/>
      <c r="K596" s="39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4"/>
      <c r="AF596" s="10"/>
      <c r="AG596" s="10"/>
      <c r="AH596" s="10"/>
      <c r="AI596" s="10"/>
    </row>
    <row r="597" spans="1:35" ht="15.95" customHeight="1" x14ac:dyDescent="0.2">
      <c r="A597" s="46" t="s">
        <v>91</v>
      </c>
      <c r="B597" s="46" t="s">
        <v>726</v>
      </c>
      <c r="C597" s="46" t="s">
        <v>727</v>
      </c>
      <c r="D597" s="46" t="s">
        <v>1045</v>
      </c>
      <c r="E597" s="46" t="s">
        <v>1056</v>
      </c>
      <c r="F597" s="47">
        <v>0.1157</v>
      </c>
      <c r="G597" s="46" t="s">
        <v>729</v>
      </c>
      <c r="H597" s="48">
        <v>0.1157</v>
      </c>
      <c r="I597" s="46" t="s">
        <v>1046</v>
      </c>
      <c r="J597" s="60"/>
      <c r="K597" s="39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4"/>
      <c r="AF597" s="10"/>
      <c r="AG597" s="10"/>
      <c r="AH597" s="10"/>
      <c r="AI597" s="10"/>
    </row>
    <row r="598" spans="1:35" ht="15.95" customHeight="1" x14ac:dyDescent="0.2">
      <c r="A598" s="46" t="s">
        <v>92</v>
      </c>
      <c r="B598" s="46" t="s">
        <v>726</v>
      </c>
      <c r="C598" s="46" t="s">
        <v>727</v>
      </c>
      <c r="D598" s="46" t="s">
        <v>1045</v>
      </c>
      <c r="E598" s="46" t="s">
        <v>1057</v>
      </c>
      <c r="F598" s="47">
        <v>0.43</v>
      </c>
      <c r="G598" s="46" t="s">
        <v>729</v>
      </c>
      <c r="H598" s="48">
        <v>0.43</v>
      </c>
      <c r="I598" s="46" t="s">
        <v>1046</v>
      </c>
      <c r="J598" s="60"/>
      <c r="K598" s="39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4"/>
      <c r="AF598" s="10"/>
      <c r="AG598" s="10"/>
      <c r="AH598" s="10"/>
      <c r="AI598" s="10"/>
    </row>
    <row r="599" spans="1:35" ht="15.95" customHeight="1" x14ac:dyDescent="0.2">
      <c r="A599" s="46" t="s">
        <v>93</v>
      </c>
      <c r="B599" s="46" t="s">
        <v>726</v>
      </c>
      <c r="C599" s="46" t="s">
        <v>727</v>
      </c>
      <c r="D599" s="46" t="s">
        <v>1045</v>
      </c>
      <c r="E599" s="50">
        <v>418</v>
      </c>
      <c r="F599" s="47">
        <v>0.11</v>
      </c>
      <c r="G599" s="46" t="s">
        <v>729</v>
      </c>
      <c r="H599" s="48">
        <v>0.11</v>
      </c>
      <c r="I599" s="46" t="s">
        <v>1046</v>
      </c>
      <c r="J599" s="60"/>
      <c r="K599" s="39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4"/>
      <c r="AF599" s="10"/>
      <c r="AG599" s="10"/>
      <c r="AH599" s="10"/>
      <c r="AI599" s="10"/>
    </row>
    <row r="600" spans="1:35" ht="15.95" customHeight="1" x14ac:dyDescent="0.2">
      <c r="A600" s="46" t="s">
        <v>94</v>
      </c>
      <c r="B600" s="46" t="s">
        <v>726</v>
      </c>
      <c r="C600" s="46" t="s">
        <v>727</v>
      </c>
      <c r="D600" s="46" t="s">
        <v>1045</v>
      </c>
      <c r="E600" s="50">
        <v>430</v>
      </c>
      <c r="F600" s="47">
        <v>1.3733</v>
      </c>
      <c r="G600" s="46" t="s">
        <v>729</v>
      </c>
      <c r="H600" s="48">
        <v>1.3733</v>
      </c>
      <c r="I600" s="46" t="s">
        <v>1046</v>
      </c>
      <c r="J600" s="60"/>
      <c r="K600" s="39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4"/>
      <c r="AF600" s="10"/>
      <c r="AG600" s="10"/>
      <c r="AH600" s="10"/>
      <c r="AI600" s="10"/>
    </row>
    <row r="601" spans="1:35" ht="15.95" customHeight="1" x14ac:dyDescent="0.2">
      <c r="A601" s="178" t="s">
        <v>95</v>
      </c>
      <c r="B601" s="178" t="s">
        <v>726</v>
      </c>
      <c r="C601" s="178" t="s">
        <v>727</v>
      </c>
      <c r="D601" s="178" t="s">
        <v>1045</v>
      </c>
      <c r="E601" s="184">
        <v>432</v>
      </c>
      <c r="F601" s="176">
        <v>1.1398999999999999</v>
      </c>
      <c r="G601" s="46" t="s">
        <v>2364</v>
      </c>
      <c r="H601" s="113">
        <v>0.2</v>
      </c>
      <c r="I601" s="180" t="s">
        <v>1058</v>
      </c>
      <c r="J601" s="63"/>
      <c r="K601" s="4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4"/>
      <c r="AF601" s="10"/>
      <c r="AG601" s="10"/>
      <c r="AH601" s="10"/>
      <c r="AI601" s="10"/>
    </row>
    <row r="602" spans="1:35" ht="15.95" customHeight="1" x14ac:dyDescent="0.2">
      <c r="A602" s="190"/>
      <c r="B602" s="190"/>
      <c r="C602" s="190"/>
      <c r="D602" s="190"/>
      <c r="E602" s="196"/>
      <c r="F602" s="189"/>
      <c r="G602" s="62" t="s">
        <v>1724</v>
      </c>
      <c r="H602" s="113">
        <v>0.3</v>
      </c>
      <c r="I602" s="191"/>
      <c r="J602" s="63"/>
      <c r="K602" s="4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4"/>
      <c r="AF602" s="10"/>
      <c r="AG602" s="10"/>
      <c r="AH602" s="10"/>
      <c r="AI602" s="10"/>
    </row>
    <row r="603" spans="1:35" ht="15.95" customHeight="1" x14ac:dyDescent="0.2">
      <c r="A603" s="190"/>
      <c r="B603" s="190"/>
      <c r="C603" s="190"/>
      <c r="D603" s="190"/>
      <c r="E603" s="196"/>
      <c r="F603" s="189"/>
      <c r="G603" s="62" t="s">
        <v>1748</v>
      </c>
      <c r="H603" s="113">
        <v>0.28000000000000003</v>
      </c>
      <c r="I603" s="191"/>
      <c r="J603" s="63"/>
      <c r="K603" s="4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4"/>
      <c r="AF603" s="10"/>
      <c r="AG603" s="10"/>
      <c r="AH603" s="10"/>
      <c r="AI603" s="10"/>
    </row>
    <row r="604" spans="1:35" ht="15.95" customHeight="1" x14ac:dyDescent="0.2">
      <c r="A604" s="179"/>
      <c r="B604" s="179"/>
      <c r="C604" s="179"/>
      <c r="D604" s="179"/>
      <c r="E604" s="185"/>
      <c r="F604" s="177"/>
      <c r="G604" s="62" t="s">
        <v>33</v>
      </c>
      <c r="H604" s="62">
        <v>0.3599</v>
      </c>
      <c r="I604" s="181"/>
      <c r="J604" s="63"/>
      <c r="K604" s="4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4"/>
      <c r="AF604" s="10"/>
      <c r="AG604" s="10"/>
      <c r="AH604" s="10"/>
      <c r="AI604" s="10"/>
    </row>
    <row r="605" spans="1:35" ht="15.95" customHeight="1" x14ac:dyDescent="0.2">
      <c r="A605" s="46" t="s">
        <v>96</v>
      </c>
      <c r="B605" s="46" t="s">
        <v>726</v>
      </c>
      <c r="C605" s="46" t="s">
        <v>727</v>
      </c>
      <c r="D605" s="46" t="s">
        <v>1045</v>
      </c>
      <c r="E605" s="50">
        <v>434</v>
      </c>
      <c r="F605" s="47">
        <v>6.6400000000000001E-2</v>
      </c>
      <c r="G605" s="46" t="s">
        <v>729</v>
      </c>
      <c r="H605" s="48">
        <v>6.6400000000000001E-2</v>
      </c>
      <c r="I605" s="46" t="s">
        <v>1046</v>
      </c>
      <c r="J605" s="60"/>
      <c r="K605" s="39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4"/>
      <c r="AF605" s="10"/>
      <c r="AG605" s="10"/>
      <c r="AH605" s="10"/>
      <c r="AI605" s="10"/>
    </row>
    <row r="606" spans="1:35" ht="15.95" customHeight="1" x14ac:dyDescent="0.2">
      <c r="A606" s="46" t="s">
        <v>97</v>
      </c>
      <c r="B606" s="46" t="s">
        <v>726</v>
      </c>
      <c r="C606" s="46" t="s">
        <v>727</v>
      </c>
      <c r="D606" s="46" t="s">
        <v>1045</v>
      </c>
      <c r="E606" s="50">
        <v>444</v>
      </c>
      <c r="F606" s="47">
        <v>2.8698999999999999</v>
      </c>
      <c r="G606" s="46" t="s">
        <v>1018</v>
      </c>
      <c r="H606" s="48">
        <v>2.8698999999999999</v>
      </c>
      <c r="I606" s="46" t="s">
        <v>1059</v>
      </c>
      <c r="J606" s="60"/>
      <c r="K606" s="39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4"/>
      <c r="AF606" s="10"/>
      <c r="AG606" s="10"/>
      <c r="AH606" s="10"/>
      <c r="AI606" s="10"/>
    </row>
    <row r="607" spans="1:35" ht="15.95" customHeight="1" x14ac:dyDescent="0.2">
      <c r="A607" s="46" t="s">
        <v>98</v>
      </c>
      <c r="B607" s="46" t="s">
        <v>726</v>
      </c>
      <c r="C607" s="46" t="s">
        <v>727</v>
      </c>
      <c r="D607" s="46" t="s">
        <v>1045</v>
      </c>
      <c r="E607" s="50">
        <v>448</v>
      </c>
      <c r="F607" s="47">
        <v>0.2084</v>
      </c>
      <c r="G607" s="46" t="s">
        <v>729</v>
      </c>
      <c r="H607" s="48">
        <v>0.2084</v>
      </c>
      <c r="I607" s="46" t="s">
        <v>1046</v>
      </c>
      <c r="J607" s="60"/>
      <c r="K607" s="39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4"/>
      <c r="AF607" s="10"/>
      <c r="AG607" s="10"/>
      <c r="AH607" s="10"/>
      <c r="AI607" s="10"/>
    </row>
    <row r="608" spans="1:35" ht="15.95" customHeight="1" x14ac:dyDescent="0.2">
      <c r="A608" s="46" t="s">
        <v>99</v>
      </c>
      <c r="B608" s="43" t="s">
        <v>726</v>
      </c>
      <c r="C608" s="43" t="s">
        <v>727</v>
      </c>
      <c r="D608" s="43" t="s">
        <v>1045</v>
      </c>
      <c r="E608" s="51">
        <v>473</v>
      </c>
      <c r="F608" s="44">
        <v>0.46600000000000003</v>
      </c>
      <c r="G608" s="43" t="s">
        <v>729</v>
      </c>
      <c r="H608" s="45">
        <v>0.46600000000000003</v>
      </c>
      <c r="I608" s="46" t="s">
        <v>1046</v>
      </c>
      <c r="J608" s="61"/>
      <c r="K608" s="38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4"/>
      <c r="AF608" s="10"/>
      <c r="AG608" s="10"/>
      <c r="AH608" s="10"/>
      <c r="AI608" s="10"/>
    </row>
    <row r="609" spans="1:35" ht="15.95" customHeight="1" x14ac:dyDescent="0.2">
      <c r="A609" s="178" t="s">
        <v>100</v>
      </c>
      <c r="B609" s="178" t="s">
        <v>726</v>
      </c>
      <c r="C609" s="209" t="s">
        <v>727</v>
      </c>
      <c r="D609" s="178" t="s">
        <v>1045</v>
      </c>
      <c r="E609" s="184">
        <v>476</v>
      </c>
      <c r="F609" s="176">
        <v>0.33829999999999999</v>
      </c>
      <c r="G609" s="43" t="s">
        <v>2364</v>
      </c>
      <c r="H609" s="45">
        <v>0.20899999999999999</v>
      </c>
      <c r="I609" s="180" t="s">
        <v>1052</v>
      </c>
      <c r="J609" s="61"/>
      <c r="K609" s="38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4"/>
      <c r="AF609" s="10"/>
      <c r="AG609" s="10"/>
      <c r="AH609" s="10"/>
      <c r="AI609" s="10"/>
    </row>
    <row r="610" spans="1:35" ht="15.95" customHeight="1" x14ac:dyDescent="0.2">
      <c r="A610" s="179"/>
      <c r="B610" s="179"/>
      <c r="C610" s="210"/>
      <c r="D610" s="179"/>
      <c r="E610" s="185"/>
      <c r="F610" s="177"/>
      <c r="G610" s="43" t="s">
        <v>40</v>
      </c>
      <c r="H610" s="45">
        <v>0.1293</v>
      </c>
      <c r="I610" s="181"/>
      <c r="J610" s="61"/>
      <c r="K610" s="38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4"/>
      <c r="AF610" s="10"/>
      <c r="AG610" s="10"/>
      <c r="AH610" s="10"/>
      <c r="AI610" s="10"/>
    </row>
    <row r="611" spans="1:35" ht="15.95" customHeight="1" x14ac:dyDescent="0.2">
      <c r="A611" s="46" t="s">
        <v>101</v>
      </c>
      <c r="B611" s="46" t="s">
        <v>726</v>
      </c>
      <c r="C611" s="46" t="s">
        <v>727</v>
      </c>
      <c r="D611" s="46" t="s">
        <v>1045</v>
      </c>
      <c r="E611" s="50">
        <v>6</v>
      </c>
      <c r="F611" s="47">
        <v>0.31</v>
      </c>
      <c r="G611" s="46" t="s">
        <v>729</v>
      </c>
      <c r="H611" s="48">
        <v>0.31</v>
      </c>
      <c r="I611" s="46" t="s">
        <v>1046</v>
      </c>
      <c r="J611" s="60"/>
      <c r="K611" s="39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4"/>
      <c r="AF611" s="10"/>
      <c r="AG611" s="10"/>
      <c r="AH611" s="10"/>
      <c r="AI611" s="10"/>
    </row>
    <row r="612" spans="1:35" ht="15.95" customHeight="1" x14ac:dyDescent="0.2">
      <c r="A612" s="46" t="s">
        <v>102</v>
      </c>
      <c r="B612" s="46" t="s">
        <v>726</v>
      </c>
      <c r="C612" s="46" t="s">
        <v>727</v>
      </c>
      <c r="D612" s="46" t="s">
        <v>1045</v>
      </c>
      <c r="E612" s="50">
        <v>65</v>
      </c>
      <c r="F612" s="47">
        <v>0.96650000000000003</v>
      </c>
      <c r="G612" s="46" t="s">
        <v>729</v>
      </c>
      <c r="H612" s="48">
        <v>0.96650000000000003</v>
      </c>
      <c r="I612" s="46" t="s">
        <v>1046</v>
      </c>
      <c r="J612" s="60"/>
      <c r="K612" s="39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4"/>
      <c r="AF612" s="10"/>
      <c r="AG612" s="10"/>
      <c r="AH612" s="10"/>
      <c r="AI612" s="10"/>
    </row>
    <row r="613" spans="1:35" ht="15.95" customHeight="1" x14ac:dyDescent="0.2">
      <c r="A613" s="46" t="s">
        <v>103</v>
      </c>
      <c r="B613" s="46" t="s">
        <v>726</v>
      </c>
      <c r="C613" s="46" t="s">
        <v>727</v>
      </c>
      <c r="D613" s="46" t="s">
        <v>1045</v>
      </c>
      <c r="E613" s="50">
        <v>66</v>
      </c>
      <c r="F613" s="47">
        <v>0.19</v>
      </c>
      <c r="G613" s="46" t="s">
        <v>729</v>
      </c>
      <c r="H613" s="48">
        <v>0.19</v>
      </c>
      <c r="I613" s="46" t="s">
        <v>1046</v>
      </c>
      <c r="J613" s="60"/>
      <c r="K613" s="39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4"/>
      <c r="AF613" s="10"/>
      <c r="AG613" s="10"/>
      <c r="AH613" s="10"/>
      <c r="AI613" s="10"/>
    </row>
    <row r="614" spans="1:35" ht="15.95" customHeight="1" x14ac:dyDescent="0.2">
      <c r="A614" s="46" t="s">
        <v>104</v>
      </c>
      <c r="B614" s="46" t="s">
        <v>726</v>
      </c>
      <c r="C614" s="46" t="s">
        <v>727</v>
      </c>
      <c r="D614" s="46" t="s">
        <v>1045</v>
      </c>
      <c r="E614" s="50">
        <v>7</v>
      </c>
      <c r="F614" s="47">
        <v>7.2900000000000006E-2</v>
      </c>
      <c r="G614" s="46" t="s">
        <v>729</v>
      </c>
      <c r="H614" s="48">
        <v>7.2900000000000006E-2</v>
      </c>
      <c r="I614" s="46" t="s">
        <v>1046</v>
      </c>
      <c r="J614" s="60"/>
      <c r="K614" s="39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4"/>
      <c r="AF614" s="10"/>
      <c r="AG614" s="10"/>
      <c r="AH614" s="10"/>
      <c r="AI614" s="10"/>
    </row>
    <row r="615" spans="1:35" ht="15.95" customHeight="1" x14ac:dyDescent="0.2">
      <c r="A615" s="46" t="s">
        <v>105</v>
      </c>
      <c r="B615" s="46" t="s">
        <v>726</v>
      </c>
      <c r="C615" s="46" t="s">
        <v>727</v>
      </c>
      <c r="D615" s="46" t="s">
        <v>1045</v>
      </c>
      <c r="E615" s="50">
        <v>9</v>
      </c>
      <c r="F615" s="47">
        <v>0.61829999999999996</v>
      </c>
      <c r="G615" s="46" t="s">
        <v>729</v>
      </c>
      <c r="H615" s="48">
        <v>0.61829999999999996</v>
      </c>
      <c r="I615" s="46" t="s">
        <v>1046</v>
      </c>
      <c r="J615" s="60"/>
      <c r="K615" s="39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4"/>
      <c r="AF615" s="10"/>
      <c r="AG615" s="10"/>
      <c r="AH615" s="10"/>
      <c r="AI615" s="10"/>
    </row>
    <row r="616" spans="1:35" ht="15.95" customHeight="1" x14ac:dyDescent="0.2">
      <c r="A616" s="46" t="s">
        <v>106</v>
      </c>
      <c r="B616" s="46" t="s">
        <v>726</v>
      </c>
      <c r="C616" s="46" t="s">
        <v>727</v>
      </c>
      <c r="D616" s="46" t="s">
        <v>1045</v>
      </c>
      <c r="E616" s="50">
        <v>90</v>
      </c>
      <c r="F616" s="47">
        <v>0.14000000000000001</v>
      </c>
      <c r="G616" s="46" t="s">
        <v>729</v>
      </c>
      <c r="H616" s="48">
        <v>0.14000000000000001</v>
      </c>
      <c r="I616" s="46" t="s">
        <v>1046</v>
      </c>
      <c r="J616" s="60"/>
      <c r="K616" s="39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4"/>
      <c r="AF616" s="10"/>
      <c r="AG616" s="10"/>
      <c r="AH616" s="10"/>
      <c r="AI616" s="10"/>
    </row>
    <row r="617" spans="1:35" ht="15.95" customHeight="1" x14ac:dyDescent="0.2">
      <c r="A617" s="46" t="s">
        <v>107</v>
      </c>
      <c r="B617" s="46" t="s">
        <v>726</v>
      </c>
      <c r="C617" s="46" t="s">
        <v>727</v>
      </c>
      <c r="D617" s="46" t="s">
        <v>1045</v>
      </c>
      <c r="E617" s="50">
        <v>98</v>
      </c>
      <c r="F617" s="47">
        <v>0.98270000000000002</v>
      </c>
      <c r="G617" s="46" t="s">
        <v>729</v>
      </c>
      <c r="H617" s="48">
        <v>0.98270000000000002</v>
      </c>
      <c r="I617" s="46" t="s">
        <v>1046</v>
      </c>
      <c r="J617" s="60"/>
      <c r="K617" s="39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4"/>
      <c r="AF617" s="10"/>
      <c r="AG617" s="10"/>
      <c r="AH617" s="10"/>
      <c r="AI617" s="10"/>
    </row>
    <row r="618" spans="1:35" ht="15.95" customHeight="1" x14ac:dyDescent="0.2">
      <c r="A618" s="171" t="s">
        <v>2305</v>
      </c>
      <c r="B618" s="172"/>
      <c r="C618" s="172"/>
      <c r="D618" s="172"/>
      <c r="E618" s="173"/>
      <c r="F618" s="72">
        <f>SUM(F560:F617)</f>
        <v>24.162400000000005</v>
      </c>
      <c r="G618" s="71"/>
      <c r="H618" s="73">
        <f>SUM(H560:H617)</f>
        <v>24.162400000000005</v>
      </c>
      <c r="I618" s="71"/>
      <c r="J618" s="78"/>
      <c r="K618" s="39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4"/>
      <c r="AF618" s="10"/>
      <c r="AG618" s="10"/>
      <c r="AH618" s="10"/>
      <c r="AI618" s="10"/>
    </row>
    <row r="619" spans="1:35" ht="15.95" customHeight="1" x14ac:dyDescent="0.2">
      <c r="A619" s="46" t="s">
        <v>54</v>
      </c>
      <c r="B619" s="46" t="s">
        <v>726</v>
      </c>
      <c r="C619" s="46" t="s">
        <v>727</v>
      </c>
      <c r="D619" s="46" t="s">
        <v>1060</v>
      </c>
      <c r="E619" s="50">
        <v>144</v>
      </c>
      <c r="F619" s="47">
        <v>0.1704</v>
      </c>
      <c r="G619" s="46" t="s">
        <v>48</v>
      </c>
      <c r="H619" s="48">
        <v>0.1704</v>
      </c>
      <c r="I619" s="46" t="s">
        <v>1061</v>
      </c>
      <c r="J619" s="60"/>
      <c r="K619" s="39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4"/>
      <c r="AF619" s="10"/>
      <c r="AG619" s="10"/>
      <c r="AH619" s="10"/>
      <c r="AI619" s="10"/>
    </row>
    <row r="620" spans="1:35" ht="15.95" customHeight="1" x14ac:dyDescent="0.2">
      <c r="A620" s="46" t="s">
        <v>55</v>
      </c>
      <c r="B620" s="46" t="s">
        <v>726</v>
      </c>
      <c r="C620" s="46" t="s">
        <v>727</v>
      </c>
      <c r="D620" s="46" t="s">
        <v>1060</v>
      </c>
      <c r="E620" s="46" t="s">
        <v>1062</v>
      </c>
      <c r="F620" s="47">
        <v>0.23480000000000001</v>
      </c>
      <c r="G620" s="46" t="s">
        <v>729</v>
      </c>
      <c r="H620" s="48">
        <v>0.23480000000000001</v>
      </c>
      <c r="I620" s="46" t="s">
        <v>1061</v>
      </c>
      <c r="J620" s="60"/>
      <c r="K620" s="39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4"/>
      <c r="AF620" s="10"/>
      <c r="AG620" s="10"/>
      <c r="AH620" s="10"/>
      <c r="AI620" s="10"/>
    </row>
    <row r="621" spans="1:35" ht="15.95" customHeight="1" x14ac:dyDescent="0.2">
      <c r="A621" s="46" t="s">
        <v>56</v>
      </c>
      <c r="B621" s="46" t="s">
        <v>726</v>
      </c>
      <c r="C621" s="46" t="s">
        <v>727</v>
      </c>
      <c r="D621" s="46" t="s">
        <v>1060</v>
      </c>
      <c r="E621" s="50">
        <v>191</v>
      </c>
      <c r="F621" s="47">
        <v>0.1366</v>
      </c>
      <c r="G621" s="46" t="s">
        <v>48</v>
      </c>
      <c r="H621" s="48">
        <v>0.1366</v>
      </c>
      <c r="I621" s="46" t="s">
        <v>1061</v>
      </c>
      <c r="J621" s="60"/>
      <c r="K621" s="39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4"/>
      <c r="AF621" s="10"/>
      <c r="AG621" s="10"/>
      <c r="AH621" s="10"/>
      <c r="AI621" s="10"/>
    </row>
    <row r="622" spans="1:35" ht="15.95" customHeight="1" x14ac:dyDescent="0.2">
      <c r="A622" s="46" t="s">
        <v>57</v>
      </c>
      <c r="B622" s="46" t="s">
        <v>726</v>
      </c>
      <c r="C622" s="46" t="s">
        <v>727</v>
      </c>
      <c r="D622" s="46" t="s">
        <v>1060</v>
      </c>
      <c r="E622" s="50">
        <v>194</v>
      </c>
      <c r="F622" s="47">
        <v>0.21360000000000001</v>
      </c>
      <c r="G622" s="46" t="s">
        <v>729</v>
      </c>
      <c r="H622" s="48">
        <v>0.21360000000000001</v>
      </c>
      <c r="I622" s="46" t="s">
        <v>1061</v>
      </c>
      <c r="J622" s="60"/>
      <c r="K622" s="39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4"/>
      <c r="AF622" s="10"/>
      <c r="AG622" s="10"/>
      <c r="AH622" s="10"/>
      <c r="AI622" s="10"/>
    </row>
    <row r="623" spans="1:35" ht="15.95" customHeight="1" x14ac:dyDescent="0.2">
      <c r="A623" s="46" t="s">
        <v>58</v>
      </c>
      <c r="B623" s="46" t="s">
        <v>726</v>
      </c>
      <c r="C623" s="46" t="s">
        <v>727</v>
      </c>
      <c r="D623" s="46" t="s">
        <v>1060</v>
      </c>
      <c r="E623" s="50">
        <v>210</v>
      </c>
      <c r="F623" s="47">
        <v>0.48549999999999999</v>
      </c>
      <c r="G623" s="46" t="s">
        <v>729</v>
      </c>
      <c r="H623" s="48">
        <v>0.48549999999999999</v>
      </c>
      <c r="I623" s="46" t="s">
        <v>1061</v>
      </c>
      <c r="J623" s="60"/>
      <c r="K623" s="39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4"/>
      <c r="AF623" s="10"/>
      <c r="AG623" s="10"/>
      <c r="AH623" s="10"/>
      <c r="AI623" s="10"/>
    </row>
    <row r="624" spans="1:35" ht="15.95" customHeight="1" x14ac:dyDescent="0.2">
      <c r="A624" s="46" t="s">
        <v>59</v>
      </c>
      <c r="B624" s="46" t="s">
        <v>726</v>
      </c>
      <c r="C624" s="46" t="s">
        <v>727</v>
      </c>
      <c r="D624" s="46" t="s">
        <v>1060</v>
      </c>
      <c r="E624" s="50">
        <v>221</v>
      </c>
      <c r="F624" s="47">
        <v>0.44929999999999998</v>
      </c>
      <c r="G624" s="46" t="s">
        <v>729</v>
      </c>
      <c r="H624" s="48">
        <v>0.44929999999999998</v>
      </c>
      <c r="I624" s="46" t="s">
        <v>1061</v>
      </c>
      <c r="J624" s="60"/>
      <c r="K624" s="39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4"/>
      <c r="AF624" s="10"/>
      <c r="AG624" s="10"/>
      <c r="AH624" s="10"/>
      <c r="AI624" s="10"/>
    </row>
    <row r="625" spans="1:35" ht="15.95" customHeight="1" x14ac:dyDescent="0.2">
      <c r="A625" s="46" t="s">
        <v>60</v>
      </c>
      <c r="B625" s="46" t="s">
        <v>726</v>
      </c>
      <c r="C625" s="46" t="s">
        <v>727</v>
      </c>
      <c r="D625" s="46" t="s">
        <v>1060</v>
      </c>
      <c r="E625" s="50">
        <v>222</v>
      </c>
      <c r="F625" s="47">
        <v>0.16600000000000001</v>
      </c>
      <c r="G625" s="46" t="s">
        <v>729</v>
      </c>
      <c r="H625" s="48">
        <v>0.16600000000000001</v>
      </c>
      <c r="I625" s="46" t="s">
        <v>1069</v>
      </c>
      <c r="J625" s="60"/>
      <c r="K625" s="39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4"/>
      <c r="AF625" s="10"/>
      <c r="AG625" s="10"/>
      <c r="AH625" s="10"/>
      <c r="AI625" s="10"/>
    </row>
    <row r="626" spans="1:35" ht="15.95" customHeight="1" x14ac:dyDescent="0.2">
      <c r="A626" s="178" t="s">
        <v>62</v>
      </c>
      <c r="B626" s="178" t="s">
        <v>726</v>
      </c>
      <c r="C626" s="178" t="s">
        <v>727</v>
      </c>
      <c r="D626" s="178" t="s">
        <v>1060</v>
      </c>
      <c r="E626" s="211">
        <v>226</v>
      </c>
      <c r="F626" s="176">
        <v>0.66969999999999996</v>
      </c>
      <c r="G626" s="46" t="s">
        <v>2374</v>
      </c>
      <c r="H626" s="62">
        <v>0.36969999999999997</v>
      </c>
      <c r="I626" s="180" t="s">
        <v>1070</v>
      </c>
      <c r="J626" s="174"/>
      <c r="K626" s="39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4"/>
      <c r="AF626" s="10"/>
      <c r="AG626" s="10"/>
      <c r="AH626" s="10"/>
      <c r="AI626" s="10"/>
    </row>
    <row r="627" spans="1:35" ht="15.95" customHeight="1" x14ac:dyDescent="0.2">
      <c r="A627" s="179"/>
      <c r="B627" s="179"/>
      <c r="C627" s="179"/>
      <c r="D627" s="179"/>
      <c r="E627" s="212"/>
      <c r="F627" s="177"/>
      <c r="G627" s="46" t="s">
        <v>35</v>
      </c>
      <c r="H627" s="113">
        <v>0.3</v>
      </c>
      <c r="I627" s="181"/>
      <c r="J627" s="175"/>
      <c r="K627" s="39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4"/>
      <c r="AF627" s="10"/>
      <c r="AG627" s="10"/>
      <c r="AH627" s="10"/>
      <c r="AI627" s="10"/>
    </row>
    <row r="628" spans="1:35" ht="15.95" customHeight="1" x14ac:dyDescent="0.2">
      <c r="A628" s="46" t="s">
        <v>63</v>
      </c>
      <c r="B628" s="46" t="s">
        <v>726</v>
      </c>
      <c r="C628" s="46" t="s">
        <v>727</v>
      </c>
      <c r="D628" s="46" t="s">
        <v>1060</v>
      </c>
      <c r="E628" s="50">
        <v>227</v>
      </c>
      <c r="F628" s="47">
        <v>3.2429999999999999</v>
      </c>
      <c r="G628" s="46" t="s">
        <v>35</v>
      </c>
      <c r="H628" s="48">
        <v>3.2429999999999999</v>
      </c>
      <c r="I628" s="46" t="s">
        <v>1070</v>
      </c>
      <c r="J628" s="60"/>
      <c r="K628" s="39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4"/>
      <c r="AF628" s="10"/>
      <c r="AG628" s="10"/>
      <c r="AH628" s="10"/>
      <c r="AI628" s="10"/>
    </row>
    <row r="629" spans="1:35" ht="15.95" customHeight="1" x14ac:dyDescent="0.2">
      <c r="A629" s="178" t="s">
        <v>64</v>
      </c>
      <c r="B629" s="178" t="s">
        <v>726</v>
      </c>
      <c r="C629" s="178" t="s">
        <v>727</v>
      </c>
      <c r="D629" s="178" t="s">
        <v>1060</v>
      </c>
      <c r="E629" s="184">
        <v>229</v>
      </c>
      <c r="F629" s="176">
        <v>1.7035</v>
      </c>
      <c r="G629" s="46" t="s">
        <v>714</v>
      </c>
      <c r="H629" s="46">
        <v>0.60350000000000004</v>
      </c>
      <c r="I629" s="180" t="s">
        <v>1070</v>
      </c>
      <c r="J629" s="186"/>
      <c r="K629" s="4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4"/>
      <c r="AF629" s="10"/>
      <c r="AG629" s="10"/>
      <c r="AH629" s="10"/>
      <c r="AI629" s="10"/>
    </row>
    <row r="630" spans="1:35" ht="15.95" customHeight="1" x14ac:dyDescent="0.2">
      <c r="A630" s="190"/>
      <c r="B630" s="190"/>
      <c r="C630" s="190"/>
      <c r="D630" s="190"/>
      <c r="E630" s="196"/>
      <c r="F630" s="189"/>
      <c r="G630" s="62" t="s">
        <v>30</v>
      </c>
      <c r="H630" s="113">
        <v>0.2</v>
      </c>
      <c r="I630" s="191"/>
      <c r="J630" s="187"/>
      <c r="K630" s="4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4"/>
      <c r="AF630" s="10"/>
      <c r="AG630" s="10"/>
      <c r="AH630" s="10"/>
      <c r="AI630" s="10"/>
    </row>
    <row r="631" spans="1:35" ht="15.95" customHeight="1" x14ac:dyDescent="0.2">
      <c r="A631" s="179"/>
      <c r="B631" s="179"/>
      <c r="C631" s="179"/>
      <c r="D631" s="179"/>
      <c r="E631" s="185"/>
      <c r="F631" s="177"/>
      <c r="G631" s="62" t="s">
        <v>35</v>
      </c>
      <c r="H631" s="113">
        <v>0.9</v>
      </c>
      <c r="I631" s="181"/>
      <c r="J631" s="188"/>
      <c r="K631" s="4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4"/>
      <c r="AF631" s="10"/>
      <c r="AG631" s="10"/>
      <c r="AH631" s="10"/>
      <c r="AI631" s="10"/>
    </row>
    <row r="632" spans="1:35" ht="15.95" customHeight="1" x14ac:dyDescent="0.2">
      <c r="A632" s="178" t="s">
        <v>65</v>
      </c>
      <c r="B632" s="178" t="s">
        <v>726</v>
      </c>
      <c r="C632" s="178" t="s">
        <v>727</v>
      </c>
      <c r="D632" s="178" t="s">
        <v>1060</v>
      </c>
      <c r="E632" s="184">
        <v>230</v>
      </c>
      <c r="F632" s="176">
        <v>8.1940000000000008</v>
      </c>
      <c r="G632" s="46" t="s">
        <v>714</v>
      </c>
      <c r="H632" s="46">
        <v>3.4000000000000002E-2</v>
      </c>
      <c r="I632" s="180" t="s">
        <v>1071</v>
      </c>
      <c r="J632" s="186"/>
      <c r="K632" s="4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4"/>
      <c r="AF632" s="10"/>
      <c r="AG632" s="10"/>
      <c r="AH632" s="10"/>
      <c r="AI632" s="10"/>
    </row>
    <row r="633" spans="1:35" ht="15.95" customHeight="1" x14ac:dyDescent="0.2">
      <c r="A633" s="190"/>
      <c r="B633" s="190"/>
      <c r="C633" s="190"/>
      <c r="D633" s="190"/>
      <c r="E633" s="196"/>
      <c r="F633" s="189"/>
      <c r="G633" s="62" t="s">
        <v>29</v>
      </c>
      <c r="H633" s="113">
        <v>2.16</v>
      </c>
      <c r="I633" s="191"/>
      <c r="J633" s="187"/>
      <c r="K633" s="4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4"/>
      <c r="AF633" s="10"/>
      <c r="AG633" s="10"/>
      <c r="AH633" s="10"/>
      <c r="AI633" s="10"/>
    </row>
    <row r="634" spans="1:35" ht="15.95" customHeight="1" x14ac:dyDescent="0.2">
      <c r="A634" s="179"/>
      <c r="B634" s="179"/>
      <c r="C634" s="179"/>
      <c r="D634" s="179"/>
      <c r="E634" s="185"/>
      <c r="F634" s="177"/>
      <c r="G634" s="62" t="s">
        <v>35</v>
      </c>
      <c r="H634" s="113">
        <v>6</v>
      </c>
      <c r="I634" s="181"/>
      <c r="J634" s="188"/>
      <c r="K634" s="4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4"/>
      <c r="AF634" s="10"/>
      <c r="AG634" s="10"/>
      <c r="AH634" s="10"/>
      <c r="AI634" s="10"/>
    </row>
    <row r="635" spans="1:35" ht="15.95" customHeight="1" x14ac:dyDescent="0.2">
      <c r="A635" s="46" t="s">
        <v>66</v>
      </c>
      <c r="B635" s="46" t="s">
        <v>726</v>
      </c>
      <c r="C635" s="46" t="s">
        <v>727</v>
      </c>
      <c r="D635" s="46" t="s">
        <v>1060</v>
      </c>
      <c r="E635" s="50">
        <v>233</v>
      </c>
      <c r="F635" s="47">
        <v>0.41599999999999998</v>
      </c>
      <c r="G635" s="46" t="s">
        <v>45</v>
      </c>
      <c r="H635" s="48">
        <v>0.41599999999999998</v>
      </c>
      <c r="I635" s="46" t="s">
        <v>1070</v>
      </c>
      <c r="J635" s="60"/>
      <c r="K635" s="39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4"/>
      <c r="AF635" s="10"/>
      <c r="AG635" s="10"/>
      <c r="AH635" s="10"/>
      <c r="AI635" s="10"/>
    </row>
    <row r="636" spans="1:35" ht="15.95" customHeight="1" x14ac:dyDescent="0.2">
      <c r="A636" s="46" t="s">
        <v>67</v>
      </c>
      <c r="B636" s="46" t="s">
        <v>726</v>
      </c>
      <c r="C636" s="46" t="s">
        <v>727</v>
      </c>
      <c r="D636" s="46" t="s">
        <v>1060</v>
      </c>
      <c r="E636" s="50">
        <v>241</v>
      </c>
      <c r="F636" s="47">
        <v>7.8899999999999998E-2</v>
      </c>
      <c r="G636" s="46" t="s">
        <v>48</v>
      </c>
      <c r="H636" s="48">
        <v>7.8899999999999998E-2</v>
      </c>
      <c r="I636" s="46" t="s">
        <v>1061</v>
      </c>
      <c r="J636" s="60"/>
      <c r="K636" s="39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4"/>
      <c r="AF636" s="10"/>
      <c r="AG636" s="10"/>
      <c r="AH636" s="10"/>
      <c r="AI636" s="10"/>
    </row>
    <row r="637" spans="1:35" ht="15.95" customHeight="1" x14ac:dyDescent="0.2">
      <c r="A637" s="46" t="s">
        <v>68</v>
      </c>
      <c r="B637" s="46" t="s">
        <v>726</v>
      </c>
      <c r="C637" s="46" t="s">
        <v>727</v>
      </c>
      <c r="D637" s="46" t="s">
        <v>1060</v>
      </c>
      <c r="E637" s="46" t="s">
        <v>1072</v>
      </c>
      <c r="F637" s="47">
        <v>0.08</v>
      </c>
      <c r="G637" s="46" t="s">
        <v>48</v>
      </c>
      <c r="H637" s="48">
        <v>0.08</v>
      </c>
      <c r="I637" s="46" t="s">
        <v>1061</v>
      </c>
      <c r="J637" s="60"/>
      <c r="K637" s="39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4"/>
      <c r="AF637" s="10"/>
      <c r="AG637" s="10"/>
      <c r="AH637" s="10"/>
      <c r="AI637" s="10"/>
    </row>
    <row r="638" spans="1:35" ht="15.95" customHeight="1" x14ac:dyDescent="0.2">
      <c r="A638" s="46" t="s">
        <v>69</v>
      </c>
      <c r="B638" s="46" t="s">
        <v>726</v>
      </c>
      <c r="C638" s="46" t="s">
        <v>727</v>
      </c>
      <c r="D638" s="46" t="s">
        <v>1060</v>
      </c>
      <c r="E638" s="50">
        <v>262</v>
      </c>
      <c r="F638" s="47">
        <v>0.1847</v>
      </c>
      <c r="G638" s="46" t="s">
        <v>48</v>
      </c>
      <c r="H638" s="48">
        <v>0.1847</v>
      </c>
      <c r="I638" s="46" t="s">
        <v>1061</v>
      </c>
      <c r="J638" s="60"/>
      <c r="K638" s="39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4"/>
      <c r="AF638" s="10"/>
      <c r="AG638" s="10"/>
      <c r="AH638" s="10"/>
      <c r="AI638" s="10"/>
    </row>
    <row r="639" spans="1:35" ht="15.95" customHeight="1" x14ac:dyDescent="0.2">
      <c r="A639" s="46" t="s">
        <v>70</v>
      </c>
      <c r="B639" s="46" t="s">
        <v>726</v>
      </c>
      <c r="C639" s="46" t="s">
        <v>727</v>
      </c>
      <c r="D639" s="46" t="s">
        <v>1060</v>
      </c>
      <c r="E639" s="50">
        <v>263</v>
      </c>
      <c r="F639" s="47">
        <v>0.34539999999999998</v>
      </c>
      <c r="G639" s="46" t="s">
        <v>48</v>
      </c>
      <c r="H639" s="48">
        <v>0.34539999999999998</v>
      </c>
      <c r="I639" s="46" t="s">
        <v>1061</v>
      </c>
      <c r="J639" s="60"/>
      <c r="K639" s="39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4"/>
      <c r="AF639" s="10"/>
      <c r="AG639" s="10"/>
      <c r="AH639" s="10"/>
      <c r="AI639" s="10"/>
    </row>
    <row r="640" spans="1:35" ht="15.95" customHeight="1" x14ac:dyDescent="0.2">
      <c r="A640" s="46" t="s">
        <v>71</v>
      </c>
      <c r="B640" s="46" t="s">
        <v>726</v>
      </c>
      <c r="C640" s="46" t="s">
        <v>727</v>
      </c>
      <c r="D640" s="46" t="s">
        <v>1060</v>
      </c>
      <c r="E640" s="46" t="s">
        <v>1073</v>
      </c>
      <c r="F640" s="47">
        <v>0.17460000000000001</v>
      </c>
      <c r="G640" s="46" t="s">
        <v>729</v>
      </c>
      <c r="H640" s="48">
        <v>0.17460000000000001</v>
      </c>
      <c r="I640" s="46" t="s">
        <v>1069</v>
      </c>
      <c r="J640" s="60"/>
      <c r="K640" s="39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4"/>
      <c r="AF640" s="10"/>
      <c r="AG640" s="10"/>
      <c r="AH640" s="10"/>
      <c r="AI640" s="10"/>
    </row>
    <row r="641" spans="1:35" ht="15.95" customHeight="1" x14ac:dyDescent="0.2">
      <c r="A641" s="46" t="s">
        <v>72</v>
      </c>
      <c r="B641" s="46" t="s">
        <v>726</v>
      </c>
      <c r="C641" s="46" t="s">
        <v>727</v>
      </c>
      <c r="D641" s="46" t="s">
        <v>1060</v>
      </c>
      <c r="E641" s="50">
        <v>422</v>
      </c>
      <c r="F641" s="47">
        <v>0.41070000000000001</v>
      </c>
      <c r="G641" s="46" t="s">
        <v>729</v>
      </c>
      <c r="H641" s="48">
        <v>0.41070000000000001</v>
      </c>
      <c r="I641" s="46" t="s">
        <v>1069</v>
      </c>
      <c r="J641" s="60"/>
      <c r="K641" s="39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4"/>
      <c r="AF641" s="10"/>
      <c r="AG641" s="10"/>
      <c r="AH641" s="10"/>
      <c r="AI641" s="10"/>
    </row>
    <row r="642" spans="1:35" ht="15.95" customHeight="1" x14ac:dyDescent="0.2">
      <c r="A642" s="46" t="s">
        <v>73</v>
      </c>
      <c r="B642" s="46" t="s">
        <v>726</v>
      </c>
      <c r="C642" s="46" t="s">
        <v>727</v>
      </c>
      <c r="D642" s="46" t="s">
        <v>1060</v>
      </c>
      <c r="E642" s="46" t="s">
        <v>1074</v>
      </c>
      <c r="F642" s="47">
        <v>7.6999999999999999E-2</v>
      </c>
      <c r="G642" s="46" t="s">
        <v>729</v>
      </c>
      <c r="H642" s="48">
        <v>7.6999999999999999E-2</v>
      </c>
      <c r="I642" s="46" t="s">
        <v>1069</v>
      </c>
      <c r="J642" s="60"/>
      <c r="K642" s="39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4"/>
      <c r="AF642" s="10"/>
      <c r="AG642" s="10"/>
      <c r="AH642" s="10"/>
      <c r="AI642" s="10"/>
    </row>
    <row r="643" spans="1:35" ht="15.95" customHeight="1" x14ac:dyDescent="0.2">
      <c r="A643" s="46" t="s">
        <v>74</v>
      </c>
      <c r="B643" s="46" t="s">
        <v>726</v>
      </c>
      <c r="C643" s="46" t="s">
        <v>727</v>
      </c>
      <c r="D643" s="46" t="s">
        <v>1060</v>
      </c>
      <c r="E643" s="46" t="s">
        <v>1075</v>
      </c>
      <c r="F643" s="47">
        <v>0.11</v>
      </c>
      <c r="G643" s="46" t="s">
        <v>729</v>
      </c>
      <c r="H643" s="48">
        <v>0.11</v>
      </c>
      <c r="I643" s="46" t="s">
        <v>1076</v>
      </c>
      <c r="J643" s="60"/>
      <c r="K643" s="39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4"/>
      <c r="AF643" s="10"/>
      <c r="AG643" s="10"/>
      <c r="AH643" s="10"/>
      <c r="AI643" s="10"/>
    </row>
    <row r="644" spans="1:35" ht="15.95" customHeight="1" x14ac:dyDescent="0.2">
      <c r="A644" s="46" t="s">
        <v>75</v>
      </c>
      <c r="B644" s="46" t="s">
        <v>726</v>
      </c>
      <c r="C644" s="46" t="s">
        <v>727</v>
      </c>
      <c r="D644" s="46" t="s">
        <v>1060</v>
      </c>
      <c r="E644" s="46" t="s">
        <v>1077</v>
      </c>
      <c r="F644" s="47">
        <v>1.1999999999999999E-3</v>
      </c>
      <c r="G644" s="46" t="s">
        <v>30</v>
      </c>
      <c r="H644" s="48">
        <v>1.1999999999999999E-3</v>
      </c>
      <c r="I644" s="46" t="s">
        <v>1076</v>
      </c>
      <c r="J644" s="60"/>
      <c r="K644" s="39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4"/>
      <c r="AF644" s="10"/>
      <c r="AG644" s="10"/>
      <c r="AH644" s="10"/>
      <c r="AI644" s="10"/>
    </row>
    <row r="645" spans="1:35" ht="15.95" customHeight="1" x14ac:dyDescent="0.2">
      <c r="A645" s="178" t="s">
        <v>76</v>
      </c>
      <c r="B645" s="178" t="s">
        <v>726</v>
      </c>
      <c r="C645" s="178" t="s">
        <v>727</v>
      </c>
      <c r="D645" s="178" t="s">
        <v>1060</v>
      </c>
      <c r="E645" s="178" t="s">
        <v>1082</v>
      </c>
      <c r="F645" s="176">
        <v>0.18260000000000001</v>
      </c>
      <c r="G645" s="46" t="s">
        <v>30</v>
      </c>
      <c r="H645" s="62">
        <v>9.1899999999999996E-2</v>
      </c>
      <c r="I645" s="180" t="s">
        <v>1076</v>
      </c>
      <c r="J645" s="174"/>
      <c r="K645" s="4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4"/>
      <c r="AF645" s="10"/>
      <c r="AG645" s="10"/>
      <c r="AH645" s="10"/>
      <c r="AI645" s="10"/>
    </row>
    <row r="646" spans="1:35" ht="15.95" customHeight="1" x14ac:dyDescent="0.2">
      <c r="A646" s="179"/>
      <c r="B646" s="179"/>
      <c r="C646" s="179"/>
      <c r="D646" s="179"/>
      <c r="E646" s="179"/>
      <c r="F646" s="177"/>
      <c r="G646" s="46" t="s">
        <v>33</v>
      </c>
      <c r="H646" s="62">
        <v>9.0700000000000003E-2</v>
      </c>
      <c r="I646" s="181"/>
      <c r="J646" s="175"/>
      <c r="K646" s="4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4"/>
      <c r="AF646" s="10"/>
      <c r="AG646" s="10"/>
      <c r="AH646" s="10"/>
      <c r="AI646" s="10"/>
    </row>
    <row r="647" spans="1:35" ht="15.95" customHeight="1" x14ac:dyDescent="0.2">
      <c r="A647" s="46" t="s">
        <v>77</v>
      </c>
      <c r="B647" s="46" t="s">
        <v>726</v>
      </c>
      <c r="C647" s="46" t="s">
        <v>727</v>
      </c>
      <c r="D647" s="46" t="s">
        <v>1060</v>
      </c>
      <c r="E647" s="46" t="s">
        <v>1083</v>
      </c>
      <c r="F647" s="47">
        <v>5.04E-2</v>
      </c>
      <c r="G647" s="46" t="s">
        <v>729</v>
      </c>
      <c r="H647" s="48">
        <v>5.04E-2</v>
      </c>
      <c r="I647" s="46" t="s">
        <v>1076</v>
      </c>
      <c r="J647" s="60"/>
      <c r="K647" s="39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4"/>
      <c r="AF647" s="10"/>
      <c r="AG647" s="10"/>
      <c r="AH647" s="10"/>
      <c r="AI647" s="10"/>
    </row>
    <row r="648" spans="1:35" ht="15.95" customHeight="1" x14ac:dyDescent="0.2">
      <c r="A648" s="46" t="s">
        <v>78</v>
      </c>
      <c r="B648" s="46" t="s">
        <v>726</v>
      </c>
      <c r="C648" s="46" t="s">
        <v>727</v>
      </c>
      <c r="D648" s="46" t="s">
        <v>1060</v>
      </c>
      <c r="E648" s="46" t="s">
        <v>1084</v>
      </c>
      <c r="F648" s="47">
        <v>0.12470000000000001</v>
      </c>
      <c r="G648" s="46" t="s">
        <v>28</v>
      </c>
      <c r="H648" s="48">
        <v>0.12470000000000001</v>
      </c>
      <c r="I648" s="46" t="s">
        <v>1085</v>
      </c>
      <c r="J648" s="60"/>
      <c r="K648" s="39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4"/>
      <c r="AF648" s="10"/>
      <c r="AG648" s="10"/>
      <c r="AH648" s="10"/>
      <c r="AI648" s="10"/>
    </row>
    <row r="649" spans="1:35" ht="15.95" customHeight="1" x14ac:dyDescent="0.2">
      <c r="A649" s="46" t="s">
        <v>79</v>
      </c>
      <c r="B649" s="46" t="s">
        <v>726</v>
      </c>
      <c r="C649" s="46" t="s">
        <v>727</v>
      </c>
      <c r="D649" s="46" t="s">
        <v>1060</v>
      </c>
      <c r="E649" s="46" t="s">
        <v>1090</v>
      </c>
      <c r="F649" s="47">
        <v>0.51659999999999995</v>
      </c>
      <c r="G649" s="46" t="s">
        <v>30</v>
      </c>
      <c r="H649" s="48">
        <v>0.51659999999999995</v>
      </c>
      <c r="I649" s="46" t="s">
        <v>1091</v>
      </c>
      <c r="J649" s="49" t="s">
        <v>1092</v>
      </c>
      <c r="K649" s="39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4"/>
      <c r="AF649" s="10"/>
      <c r="AG649" s="10"/>
      <c r="AH649" s="10"/>
      <c r="AI649" s="10"/>
    </row>
    <row r="650" spans="1:35" ht="15.95" customHeight="1" x14ac:dyDescent="0.2">
      <c r="A650" s="46" t="s">
        <v>80</v>
      </c>
      <c r="B650" s="46" t="s">
        <v>726</v>
      </c>
      <c r="C650" s="46" t="s">
        <v>727</v>
      </c>
      <c r="D650" s="46" t="s">
        <v>1060</v>
      </c>
      <c r="E650" s="46" t="s">
        <v>1093</v>
      </c>
      <c r="F650" s="47">
        <v>0.44130000000000003</v>
      </c>
      <c r="G650" s="46" t="s">
        <v>30</v>
      </c>
      <c r="H650" s="48">
        <v>0.44130000000000003</v>
      </c>
      <c r="I650" s="46" t="s">
        <v>1091</v>
      </c>
      <c r="J650" s="49" t="s">
        <v>1092</v>
      </c>
      <c r="K650" s="39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4"/>
      <c r="AF650" s="10"/>
      <c r="AG650" s="10"/>
      <c r="AH650" s="10"/>
      <c r="AI650" s="10"/>
    </row>
    <row r="651" spans="1:35" ht="15.95" customHeight="1" x14ac:dyDescent="0.2">
      <c r="A651" s="46" t="s">
        <v>81</v>
      </c>
      <c r="B651" s="46" t="s">
        <v>726</v>
      </c>
      <c r="C651" s="46" t="s">
        <v>727</v>
      </c>
      <c r="D651" s="46" t="s">
        <v>1060</v>
      </c>
      <c r="E651" s="46" t="s">
        <v>1094</v>
      </c>
      <c r="F651" s="47">
        <v>6.4699999999999994E-2</v>
      </c>
      <c r="G651" s="46" t="s">
        <v>729</v>
      </c>
      <c r="H651" s="48">
        <v>6.4699999999999994E-2</v>
      </c>
      <c r="I651" s="46" t="s">
        <v>1091</v>
      </c>
      <c r="J651" s="49" t="s">
        <v>1060</v>
      </c>
      <c r="K651" s="39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4"/>
      <c r="AF651" s="10"/>
      <c r="AG651" s="10"/>
      <c r="AH651" s="10"/>
      <c r="AI651" s="10"/>
    </row>
    <row r="652" spans="1:35" ht="15.95" customHeight="1" x14ac:dyDescent="0.2">
      <c r="A652" s="46" t="s">
        <v>82</v>
      </c>
      <c r="B652" s="46" t="s">
        <v>726</v>
      </c>
      <c r="C652" s="46" t="s">
        <v>727</v>
      </c>
      <c r="D652" s="46" t="s">
        <v>1060</v>
      </c>
      <c r="E652" s="46" t="s">
        <v>1095</v>
      </c>
      <c r="F652" s="47">
        <v>0.89929999999999999</v>
      </c>
      <c r="G652" s="46" t="s">
        <v>717</v>
      </c>
      <c r="H652" s="48">
        <v>0.89929999999999999</v>
      </c>
      <c r="I652" s="46" t="s">
        <v>1076</v>
      </c>
      <c r="J652" s="60"/>
      <c r="K652" s="39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4"/>
      <c r="AF652" s="10"/>
      <c r="AG652" s="10"/>
      <c r="AH652" s="10"/>
      <c r="AI652" s="10"/>
    </row>
    <row r="653" spans="1:35" ht="15.95" customHeight="1" x14ac:dyDescent="0.2">
      <c r="A653" s="46" t="s">
        <v>83</v>
      </c>
      <c r="B653" s="46" t="s">
        <v>726</v>
      </c>
      <c r="C653" s="46" t="s">
        <v>727</v>
      </c>
      <c r="D653" s="46" t="s">
        <v>1060</v>
      </c>
      <c r="E653" s="46" t="s">
        <v>1096</v>
      </c>
      <c r="F653" s="47">
        <v>0.13980000000000001</v>
      </c>
      <c r="G653" s="46" t="s">
        <v>717</v>
      </c>
      <c r="H653" s="48">
        <v>0.13980000000000001</v>
      </c>
      <c r="I653" s="46" t="s">
        <v>1076</v>
      </c>
      <c r="J653" s="60"/>
      <c r="K653" s="39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4"/>
      <c r="AF653" s="10"/>
      <c r="AG653" s="10"/>
      <c r="AH653" s="10"/>
      <c r="AI653" s="10"/>
    </row>
    <row r="654" spans="1:35" ht="15.95" customHeight="1" x14ac:dyDescent="0.2">
      <c r="A654" s="46" t="s">
        <v>84</v>
      </c>
      <c r="B654" s="46" t="s">
        <v>726</v>
      </c>
      <c r="C654" s="46" t="s">
        <v>727</v>
      </c>
      <c r="D654" s="46" t="s">
        <v>1060</v>
      </c>
      <c r="E654" s="46" t="s">
        <v>1097</v>
      </c>
      <c r="F654" s="47">
        <v>0.18149999999999999</v>
      </c>
      <c r="G654" s="46" t="s">
        <v>717</v>
      </c>
      <c r="H654" s="48">
        <v>0.18149999999999999</v>
      </c>
      <c r="I654" s="46" t="s">
        <v>1076</v>
      </c>
      <c r="J654" s="60"/>
      <c r="K654" s="39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4"/>
      <c r="AF654" s="10"/>
      <c r="AG654" s="10"/>
      <c r="AH654" s="10"/>
      <c r="AI654" s="10"/>
    </row>
    <row r="655" spans="1:35" ht="15.95" customHeight="1" x14ac:dyDescent="0.2">
      <c r="A655" s="178" t="s">
        <v>85</v>
      </c>
      <c r="B655" s="178" t="s">
        <v>726</v>
      </c>
      <c r="C655" s="178" t="s">
        <v>727</v>
      </c>
      <c r="D655" s="178" t="s">
        <v>1060</v>
      </c>
      <c r="E655" s="178" t="s">
        <v>1098</v>
      </c>
      <c r="F655" s="176">
        <v>7.6799999999999993E-2</v>
      </c>
      <c r="G655" s="46" t="s">
        <v>717</v>
      </c>
      <c r="H655" s="62">
        <v>1.7100000000000001E-2</v>
      </c>
      <c r="I655" s="180" t="s">
        <v>1076</v>
      </c>
      <c r="J655" s="174"/>
      <c r="K655" s="39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4"/>
      <c r="AF655" s="10"/>
      <c r="AG655" s="10"/>
      <c r="AH655" s="10"/>
      <c r="AI655" s="10"/>
    </row>
    <row r="656" spans="1:35" ht="15.95" customHeight="1" x14ac:dyDescent="0.2">
      <c r="A656" s="179"/>
      <c r="B656" s="179"/>
      <c r="C656" s="179"/>
      <c r="D656" s="179"/>
      <c r="E656" s="179"/>
      <c r="F656" s="177"/>
      <c r="G656" s="62" t="s">
        <v>729</v>
      </c>
      <c r="H656" s="62">
        <v>5.9700000000000003E-2</v>
      </c>
      <c r="I656" s="181"/>
      <c r="J656" s="175"/>
      <c r="K656" s="39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4"/>
      <c r="AF656" s="10"/>
      <c r="AG656" s="10"/>
      <c r="AH656" s="10"/>
      <c r="AI656" s="10"/>
    </row>
    <row r="657" spans="1:35" ht="15.95" customHeight="1" x14ac:dyDescent="0.2">
      <c r="A657" s="178" t="s">
        <v>86</v>
      </c>
      <c r="B657" s="178" t="s">
        <v>726</v>
      </c>
      <c r="C657" s="178" t="s">
        <v>727</v>
      </c>
      <c r="D657" s="178" t="s">
        <v>1060</v>
      </c>
      <c r="E657" s="178" t="s">
        <v>1099</v>
      </c>
      <c r="F657" s="176">
        <v>0.125</v>
      </c>
      <c r="G657" s="46" t="s">
        <v>717</v>
      </c>
      <c r="H657" s="62">
        <v>9.9599999999999994E-2</v>
      </c>
      <c r="I657" s="180" t="s">
        <v>1076</v>
      </c>
      <c r="J657" s="174"/>
      <c r="K657" s="4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4"/>
      <c r="AF657" s="10"/>
      <c r="AG657" s="10"/>
      <c r="AH657" s="10"/>
      <c r="AI657" s="10"/>
    </row>
    <row r="658" spans="1:35" ht="15.95" customHeight="1" x14ac:dyDescent="0.2">
      <c r="A658" s="179"/>
      <c r="B658" s="179"/>
      <c r="C658" s="179"/>
      <c r="D658" s="179"/>
      <c r="E658" s="179"/>
      <c r="F658" s="177"/>
      <c r="G658" s="46" t="s">
        <v>715</v>
      </c>
      <c r="H658" s="62">
        <v>2.5399999999999999E-2</v>
      </c>
      <c r="I658" s="181"/>
      <c r="J658" s="175"/>
      <c r="K658" s="4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4"/>
      <c r="AF658" s="10"/>
      <c r="AG658" s="10"/>
      <c r="AH658" s="10"/>
      <c r="AI658" s="10"/>
    </row>
    <row r="659" spans="1:35" ht="15.95" customHeight="1" x14ac:dyDescent="0.2">
      <c r="A659" s="178" t="s">
        <v>87</v>
      </c>
      <c r="B659" s="178" t="s">
        <v>726</v>
      </c>
      <c r="C659" s="178" t="s">
        <v>727</v>
      </c>
      <c r="D659" s="178" t="s">
        <v>1060</v>
      </c>
      <c r="E659" s="178" t="s">
        <v>1100</v>
      </c>
      <c r="F659" s="176">
        <v>0.125</v>
      </c>
      <c r="G659" s="46" t="s">
        <v>717</v>
      </c>
      <c r="H659" s="62">
        <v>0.1215</v>
      </c>
      <c r="I659" s="180" t="s">
        <v>1076</v>
      </c>
      <c r="J659" s="174"/>
      <c r="K659" s="39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4"/>
      <c r="AF659" s="10"/>
      <c r="AG659" s="10"/>
      <c r="AH659" s="10"/>
      <c r="AI659" s="10"/>
    </row>
    <row r="660" spans="1:35" ht="15.95" customHeight="1" x14ac:dyDescent="0.2">
      <c r="A660" s="179"/>
      <c r="B660" s="179"/>
      <c r="C660" s="179"/>
      <c r="D660" s="179"/>
      <c r="E660" s="179"/>
      <c r="F660" s="177"/>
      <c r="G660" s="46" t="s">
        <v>715</v>
      </c>
      <c r="H660" s="62">
        <v>3.5000000000000001E-3</v>
      </c>
      <c r="I660" s="181"/>
      <c r="J660" s="175"/>
      <c r="K660" s="39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4"/>
      <c r="AF660" s="10"/>
      <c r="AG660" s="10"/>
      <c r="AH660" s="10"/>
      <c r="AI660" s="10"/>
    </row>
    <row r="661" spans="1:35" ht="15.95" customHeight="1" x14ac:dyDescent="0.2">
      <c r="A661" s="178" t="s">
        <v>88</v>
      </c>
      <c r="B661" s="178" t="s">
        <v>726</v>
      </c>
      <c r="C661" s="178" t="s">
        <v>727</v>
      </c>
      <c r="D661" s="178" t="s">
        <v>1060</v>
      </c>
      <c r="E661" s="178" t="s">
        <v>1101</v>
      </c>
      <c r="F661" s="176">
        <v>0.5323</v>
      </c>
      <c r="G661" s="46" t="s">
        <v>717</v>
      </c>
      <c r="H661" s="46">
        <v>0.30940000000000001</v>
      </c>
      <c r="I661" s="180" t="s">
        <v>1076</v>
      </c>
      <c r="J661" s="174"/>
      <c r="K661" s="4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4"/>
      <c r="AF661" s="10"/>
      <c r="AG661" s="10"/>
      <c r="AH661" s="10"/>
      <c r="AI661" s="10"/>
    </row>
    <row r="662" spans="1:35" ht="15.95" customHeight="1" x14ac:dyDescent="0.2">
      <c r="A662" s="179"/>
      <c r="B662" s="179"/>
      <c r="C662" s="179"/>
      <c r="D662" s="179"/>
      <c r="E662" s="179"/>
      <c r="F662" s="177"/>
      <c r="G662" s="46" t="s">
        <v>715</v>
      </c>
      <c r="H662" s="62">
        <v>0.22289999999999999</v>
      </c>
      <c r="I662" s="181"/>
      <c r="J662" s="175"/>
      <c r="K662" s="4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4"/>
      <c r="AF662" s="10"/>
      <c r="AG662" s="10"/>
      <c r="AH662" s="10"/>
      <c r="AI662" s="10"/>
    </row>
    <row r="663" spans="1:35" ht="15.95" customHeight="1" x14ac:dyDescent="0.2">
      <c r="A663" s="46" t="s">
        <v>89</v>
      </c>
      <c r="B663" s="46" t="s">
        <v>726</v>
      </c>
      <c r="C663" s="46" t="s">
        <v>727</v>
      </c>
      <c r="D663" s="46" t="s">
        <v>1060</v>
      </c>
      <c r="E663" s="50">
        <v>429</v>
      </c>
      <c r="F663" s="47">
        <v>0.42359999999999998</v>
      </c>
      <c r="G663" s="46" t="s">
        <v>729</v>
      </c>
      <c r="H663" s="48">
        <v>0.42359999999999998</v>
      </c>
      <c r="I663" s="46" t="s">
        <v>1069</v>
      </c>
      <c r="J663" s="60"/>
      <c r="K663" s="39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4"/>
      <c r="AF663" s="10"/>
      <c r="AG663" s="10"/>
      <c r="AH663" s="10"/>
      <c r="AI663" s="10"/>
    </row>
    <row r="664" spans="1:35" ht="15.95" customHeight="1" x14ac:dyDescent="0.2">
      <c r="A664" s="46" t="s">
        <v>90</v>
      </c>
      <c r="B664" s="46" t="s">
        <v>726</v>
      </c>
      <c r="C664" s="46" t="s">
        <v>727</v>
      </c>
      <c r="D664" s="46" t="s">
        <v>1060</v>
      </c>
      <c r="E664" s="46" t="s">
        <v>1102</v>
      </c>
      <c r="F664" s="47">
        <v>6.8099999999999994E-2</v>
      </c>
      <c r="G664" s="46" t="s">
        <v>729</v>
      </c>
      <c r="H664" s="48">
        <v>6.8099999999999994E-2</v>
      </c>
      <c r="I664" s="46" t="s">
        <v>1069</v>
      </c>
      <c r="J664" s="60"/>
      <c r="K664" s="39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4"/>
      <c r="AF664" s="10"/>
      <c r="AG664" s="10"/>
      <c r="AH664" s="10"/>
      <c r="AI664" s="10"/>
    </row>
    <row r="665" spans="1:35" ht="15.95" customHeight="1" x14ac:dyDescent="0.2">
      <c r="A665" s="46" t="s">
        <v>91</v>
      </c>
      <c r="B665" s="46" t="s">
        <v>726</v>
      </c>
      <c r="C665" s="46" t="s">
        <v>727</v>
      </c>
      <c r="D665" s="46" t="s">
        <v>1060</v>
      </c>
      <c r="E665" s="50">
        <v>71</v>
      </c>
      <c r="F665" s="47">
        <v>9.1600000000000001E-2</v>
      </c>
      <c r="G665" s="46" t="s">
        <v>48</v>
      </c>
      <c r="H665" s="48">
        <v>9.1600000000000001E-2</v>
      </c>
      <c r="I665" s="46" t="s">
        <v>1061</v>
      </c>
      <c r="J665" s="60"/>
      <c r="K665" s="39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4"/>
      <c r="AF665" s="10"/>
      <c r="AG665" s="10"/>
      <c r="AH665" s="10"/>
      <c r="AI665" s="10"/>
    </row>
    <row r="666" spans="1:35" ht="15.95" customHeight="1" x14ac:dyDescent="0.2">
      <c r="A666" s="171" t="s">
        <v>2306</v>
      </c>
      <c r="B666" s="172"/>
      <c r="C666" s="172"/>
      <c r="D666" s="172"/>
      <c r="E666" s="173"/>
      <c r="F666" s="72">
        <f>SUM(F619:F665)</f>
        <v>21.588200000000001</v>
      </c>
      <c r="G666" s="71"/>
      <c r="H666" s="73">
        <f>SUM(H619:H665)</f>
        <v>21.588200000000001</v>
      </c>
      <c r="I666" s="71"/>
      <c r="J666" s="78"/>
      <c r="K666" s="39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4"/>
      <c r="AF666" s="10"/>
      <c r="AG666" s="10"/>
      <c r="AH666" s="10"/>
      <c r="AI666" s="10"/>
    </row>
    <row r="667" spans="1:35" ht="15.95" customHeight="1" x14ac:dyDescent="0.2">
      <c r="A667" s="46" t="s">
        <v>54</v>
      </c>
      <c r="B667" s="46" t="s">
        <v>726</v>
      </c>
      <c r="C667" s="46" t="s">
        <v>727</v>
      </c>
      <c r="D667" s="46" t="s">
        <v>1108</v>
      </c>
      <c r="E667" s="46" t="s">
        <v>789</v>
      </c>
      <c r="F667" s="47">
        <v>0.16</v>
      </c>
      <c r="G667" s="46" t="s">
        <v>729</v>
      </c>
      <c r="H667" s="48">
        <v>0.16</v>
      </c>
      <c r="I667" s="46" t="s">
        <v>1109</v>
      </c>
      <c r="J667" s="60"/>
      <c r="K667" s="39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4"/>
      <c r="AF667" s="10"/>
      <c r="AG667" s="10"/>
      <c r="AH667" s="10"/>
      <c r="AI667" s="10"/>
    </row>
    <row r="668" spans="1:35" ht="15.95" customHeight="1" x14ac:dyDescent="0.2">
      <c r="A668" s="46" t="s">
        <v>55</v>
      </c>
      <c r="B668" s="46" t="s">
        <v>726</v>
      </c>
      <c r="C668" s="46" t="s">
        <v>727</v>
      </c>
      <c r="D668" s="46" t="s">
        <v>1108</v>
      </c>
      <c r="E668" s="46" t="s">
        <v>1110</v>
      </c>
      <c r="F668" s="47">
        <v>0.43</v>
      </c>
      <c r="G668" s="46" t="s">
        <v>729</v>
      </c>
      <c r="H668" s="48">
        <v>0.43</v>
      </c>
      <c r="I668" s="46" t="s">
        <v>1109</v>
      </c>
      <c r="J668" s="60"/>
      <c r="K668" s="39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4"/>
      <c r="AF668" s="10"/>
      <c r="AG668" s="10"/>
      <c r="AH668" s="10"/>
      <c r="AI668" s="10"/>
    </row>
    <row r="669" spans="1:35" ht="15.95" customHeight="1" x14ac:dyDescent="0.2">
      <c r="A669" s="46" t="s">
        <v>56</v>
      </c>
      <c r="B669" s="46" t="s">
        <v>726</v>
      </c>
      <c r="C669" s="46" t="s">
        <v>727</v>
      </c>
      <c r="D669" s="46" t="s">
        <v>1108</v>
      </c>
      <c r="E669" s="46" t="s">
        <v>1111</v>
      </c>
      <c r="F669" s="47">
        <v>4.1000000000000003E-3</v>
      </c>
      <c r="G669" s="46" t="s">
        <v>46</v>
      </c>
      <c r="H669" s="48">
        <v>4.1000000000000003E-3</v>
      </c>
      <c r="I669" s="46" t="s">
        <v>1112</v>
      </c>
      <c r="J669" s="60"/>
      <c r="K669" s="39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4"/>
      <c r="AF669" s="10"/>
      <c r="AG669" s="10"/>
      <c r="AH669" s="10"/>
      <c r="AI669" s="10"/>
    </row>
    <row r="670" spans="1:35" ht="15.95" customHeight="1" x14ac:dyDescent="0.2">
      <c r="A670" s="46" t="s">
        <v>57</v>
      </c>
      <c r="B670" s="46" t="s">
        <v>726</v>
      </c>
      <c r="C670" s="46" t="s">
        <v>727</v>
      </c>
      <c r="D670" s="46" t="s">
        <v>1108</v>
      </c>
      <c r="E670" s="46" t="s">
        <v>1113</v>
      </c>
      <c r="F670" s="47">
        <v>3.9100000000000003E-2</v>
      </c>
      <c r="G670" s="46" t="s">
        <v>46</v>
      </c>
      <c r="H670" s="48">
        <v>3.9100000000000003E-2</v>
      </c>
      <c r="I670" s="46" t="s">
        <v>1114</v>
      </c>
      <c r="J670" s="60"/>
      <c r="K670" s="39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4"/>
      <c r="AF670" s="10"/>
      <c r="AG670" s="10"/>
      <c r="AH670" s="10"/>
      <c r="AI670" s="10"/>
    </row>
    <row r="671" spans="1:35" ht="15.95" customHeight="1" x14ac:dyDescent="0.2">
      <c r="A671" s="46" t="s">
        <v>58</v>
      </c>
      <c r="B671" s="46" t="s">
        <v>726</v>
      </c>
      <c r="C671" s="46" t="s">
        <v>727</v>
      </c>
      <c r="D671" s="46" t="s">
        <v>1108</v>
      </c>
      <c r="E671" s="46" t="s">
        <v>1115</v>
      </c>
      <c r="F671" s="47">
        <v>1.8100000000000002E-2</v>
      </c>
      <c r="G671" s="46" t="s">
        <v>46</v>
      </c>
      <c r="H671" s="48">
        <v>1.8100000000000002E-2</v>
      </c>
      <c r="I671" s="46" t="s">
        <v>1116</v>
      </c>
      <c r="J671" s="60"/>
      <c r="K671" s="39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1"/>
      <c r="AF671" s="10"/>
      <c r="AG671" s="10"/>
      <c r="AH671" s="10"/>
      <c r="AI671" s="10"/>
    </row>
    <row r="672" spans="1:35" ht="15.95" customHeight="1" x14ac:dyDescent="0.2">
      <c r="A672" s="46" t="s">
        <v>59</v>
      </c>
      <c r="B672" s="46" t="s">
        <v>726</v>
      </c>
      <c r="C672" s="46" t="s">
        <v>727</v>
      </c>
      <c r="D672" s="46" t="s">
        <v>1108</v>
      </c>
      <c r="E672" s="46" t="s">
        <v>1117</v>
      </c>
      <c r="F672" s="47">
        <v>3.5000000000000003E-2</v>
      </c>
      <c r="G672" s="46" t="s">
        <v>46</v>
      </c>
      <c r="H672" s="48">
        <v>3.5000000000000003E-2</v>
      </c>
      <c r="I672" s="46" t="s">
        <v>1118</v>
      </c>
      <c r="J672" s="60"/>
      <c r="K672" s="39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1"/>
      <c r="AF672" s="10"/>
      <c r="AG672" s="10"/>
      <c r="AH672" s="10"/>
      <c r="AI672" s="10"/>
    </row>
    <row r="673" spans="1:35" ht="15.95" customHeight="1" x14ac:dyDescent="0.2">
      <c r="A673" s="46" t="s">
        <v>60</v>
      </c>
      <c r="B673" s="46" t="s">
        <v>726</v>
      </c>
      <c r="C673" s="46" t="s">
        <v>727</v>
      </c>
      <c r="D673" s="46" t="s">
        <v>1108</v>
      </c>
      <c r="E673" s="46" t="s">
        <v>1119</v>
      </c>
      <c r="F673" s="47">
        <v>2.9000000000000001E-2</v>
      </c>
      <c r="G673" s="46" t="s">
        <v>46</v>
      </c>
      <c r="H673" s="48">
        <v>2.9000000000000001E-2</v>
      </c>
      <c r="I673" s="46" t="s">
        <v>1120</v>
      </c>
      <c r="J673" s="60"/>
      <c r="K673" s="39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1"/>
      <c r="AF673" s="10"/>
      <c r="AG673" s="10"/>
      <c r="AH673" s="10"/>
      <c r="AI673" s="10"/>
    </row>
    <row r="674" spans="1:35" ht="15.95" customHeight="1" x14ac:dyDescent="0.2">
      <c r="A674" s="46" t="s">
        <v>61</v>
      </c>
      <c r="B674" s="46" t="s">
        <v>726</v>
      </c>
      <c r="C674" s="46" t="s">
        <v>727</v>
      </c>
      <c r="D674" s="46" t="s">
        <v>1108</v>
      </c>
      <c r="E674" s="46" t="s">
        <v>1121</v>
      </c>
      <c r="F674" s="47">
        <v>1.47E-2</v>
      </c>
      <c r="G674" s="46" t="s">
        <v>46</v>
      </c>
      <c r="H674" s="48">
        <v>1.47E-2</v>
      </c>
      <c r="I674" s="62"/>
      <c r="J674" s="60"/>
      <c r="K674" s="39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1"/>
      <c r="AF674" s="10"/>
      <c r="AG674" s="10"/>
      <c r="AH674" s="10"/>
      <c r="AI674" s="10"/>
    </row>
    <row r="675" spans="1:35" ht="15.95" customHeight="1" x14ac:dyDescent="0.2">
      <c r="A675" s="46" t="s">
        <v>62</v>
      </c>
      <c r="B675" s="46" t="s">
        <v>726</v>
      </c>
      <c r="C675" s="46" t="s">
        <v>727</v>
      </c>
      <c r="D675" s="46" t="s">
        <v>1108</v>
      </c>
      <c r="E675" s="46" t="s">
        <v>1122</v>
      </c>
      <c r="F675" s="47">
        <v>4.7800000000000002E-2</v>
      </c>
      <c r="G675" s="46" t="s">
        <v>46</v>
      </c>
      <c r="H675" s="48">
        <v>4.7800000000000002E-2</v>
      </c>
      <c r="I675" s="46" t="s">
        <v>1123</v>
      </c>
      <c r="J675" s="60"/>
      <c r="K675" s="39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1"/>
      <c r="AF675" s="10"/>
      <c r="AG675" s="10"/>
      <c r="AH675" s="10"/>
      <c r="AI675" s="10"/>
    </row>
    <row r="676" spans="1:35" ht="15.95" customHeight="1" x14ac:dyDescent="0.2">
      <c r="A676" s="46" t="s">
        <v>63</v>
      </c>
      <c r="B676" s="46" t="s">
        <v>726</v>
      </c>
      <c r="C676" s="46" t="s">
        <v>727</v>
      </c>
      <c r="D676" s="46" t="s">
        <v>1108</v>
      </c>
      <c r="E676" s="46" t="s">
        <v>1124</v>
      </c>
      <c r="F676" s="47">
        <v>0.2767</v>
      </c>
      <c r="G676" s="46" t="s">
        <v>729</v>
      </c>
      <c r="H676" s="48">
        <v>0.2767</v>
      </c>
      <c r="I676" s="46" t="s">
        <v>1109</v>
      </c>
      <c r="J676" s="60"/>
      <c r="K676" s="39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1"/>
      <c r="AF676" s="10"/>
      <c r="AG676" s="10"/>
      <c r="AH676" s="10"/>
      <c r="AI676" s="10"/>
    </row>
    <row r="677" spans="1:35" ht="15.95" customHeight="1" x14ac:dyDescent="0.2">
      <c r="A677" s="46" t="s">
        <v>64</v>
      </c>
      <c r="B677" s="46" t="s">
        <v>726</v>
      </c>
      <c r="C677" s="46" t="s">
        <v>727</v>
      </c>
      <c r="D677" s="46" t="s">
        <v>1108</v>
      </c>
      <c r="E677" s="46" t="s">
        <v>1125</v>
      </c>
      <c r="F677" s="47">
        <v>3.15E-2</v>
      </c>
      <c r="G677" s="46" t="s">
        <v>46</v>
      </c>
      <c r="H677" s="48">
        <v>3.15E-2</v>
      </c>
      <c r="I677" s="46" t="s">
        <v>1126</v>
      </c>
      <c r="J677" s="60"/>
      <c r="K677" s="39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1"/>
      <c r="AF677" s="10"/>
      <c r="AG677" s="10"/>
      <c r="AH677" s="10"/>
      <c r="AI677" s="10"/>
    </row>
    <row r="678" spans="1:35" ht="15.95" customHeight="1" x14ac:dyDescent="0.2">
      <c r="A678" s="46" t="s">
        <v>65</v>
      </c>
      <c r="B678" s="46" t="s">
        <v>726</v>
      </c>
      <c r="C678" s="46" t="s">
        <v>727</v>
      </c>
      <c r="D678" s="46" t="s">
        <v>1108</v>
      </c>
      <c r="E678" s="50">
        <v>126</v>
      </c>
      <c r="F678" s="47">
        <v>0.9</v>
      </c>
      <c r="G678" s="46" t="s">
        <v>729</v>
      </c>
      <c r="H678" s="48">
        <v>0.9</v>
      </c>
      <c r="I678" s="46" t="s">
        <v>1109</v>
      </c>
      <c r="J678" s="60"/>
      <c r="K678" s="39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1"/>
      <c r="AF678" s="10"/>
      <c r="AG678" s="10"/>
      <c r="AH678" s="10"/>
      <c r="AI678" s="10"/>
    </row>
    <row r="679" spans="1:35" ht="15.95" customHeight="1" x14ac:dyDescent="0.2">
      <c r="A679" s="46" t="s">
        <v>66</v>
      </c>
      <c r="B679" s="46" t="s">
        <v>726</v>
      </c>
      <c r="C679" s="46" t="s">
        <v>727</v>
      </c>
      <c r="D679" s="46" t="s">
        <v>1108</v>
      </c>
      <c r="E679" s="50">
        <v>20</v>
      </c>
      <c r="F679" s="47">
        <v>0.19550000000000001</v>
      </c>
      <c r="G679" s="46" t="s">
        <v>729</v>
      </c>
      <c r="H679" s="48">
        <v>0.19550000000000001</v>
      </c>
      <c r="I679" s="46" t="s">
        <v>1127</v>
      </c>
      <c r="J679" s="60"/>
      <c r="K679" s="39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1"/>
      <c r="AF679" s="10"/>
      <c r="AG679" s="10"/>
      <c r="AH679" s="10"/>
      <c r="AI679" s="10"/>
    </row>
    <row r="680" spans="1:35" ht="15.95" customHeight="1" x14ac:dyDescent="0.2">
      <c r="A680" s="46" t="s">
        <v>67</v>
      </c>
      <c r="B680" s="46" t="s">
        <v>726</v>
      </c>
      <c r="C680" s="46" t="s">
        <v>727</v>
      </c>
      <c r="D680" s="46" t="s">
        <v>1108</v>
      </c>
      <c r="E680" s="46" t="s">
        <v>1128</v>
      </c>
      <c r="F680" s="47">
        <v>0.2</v>
      </c>
      <c r="G680" s="46" t="s">
        <v>729</v>
      </c>
      <c r="H680" s="48">
        <v>0.2</v>
      </c>
      <c r="I680" s="46" t="s">
        <v>1127</v>
      </c>
      <c r="J680" s="60"/>
      <c r="K680" s="39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1"/>
      <c r="AF680" s="10"/>
      <c r="AG680" s="10"/>
      <c r="AH680" s="10"/>
      <c r="AI680" s="10"/>
    </row>
    <row r="681" spans="1:35" ht="15.95" customHeight="1" x14ac:dyDescent="0.2">
      <c r="A681" s="46" t="s">
        <v>68</v>
      </c>
      <c r="B681" s="46" t="s">
        <v>726</v>
      </c>
      <c r="C681" s="46" t="s">
        <v>727</v>
      </c>
      <c r="D681" s="46" t="s">
        <v>1108</v>
      </c>
      <c r="E681" s="46" t="s">
        <v>1129</v>
      </c>
      <c r="F681" s="47">
        <v>0.4</v>
      </c>
      <c r="G681" s="46" t="s">
        <v>729</v>
      </c>
      <c r="H681" s="48">
        <v>0.4</v>
      </c>
      <c r="I681" s="46" t="s">
        <v>1127</v>
      </c>
      <c r="J681" s="60"/>
      <c r="K681" s="39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1"/>
      <c r="AF681" s="10"/>
      <c r="AG681" s="10"/>
      <c r="AH681" s="10"/>
      <c r="AI681" s="10"/>
    </row>
    <row r="682" spans="1:35" ht="15.95" customHeight="1" x14ac:dyDescent="0.2">
      <c r="A682" s="46" t="s">
        <v>69</v>
      </c>
      <c r="B682" s="46" t="s">
        <v>726</v>
      </c>
      <c r="C682" s="46" t="s">
        <v>727</v>
      </c>
      <c r="D682" s="46" t="s">
        <v>1108</v>
      </c>
      <c r="E682" s="50">
        <v>3</v>
      </c>
      <c r="F682" s="47">
        <v>0.14000000000000001</v>
      </c>
      <c r="G682" s="46" t="s">
        <v>729</v>
      </c>
      <c r="H682" s="48">
        <v>0.14000000000000001</v>
      </c>
      <c r="I682" s="46" t="s">
        <v>1127</v>
      </c>
      <c r="J682" s="60"/>
      <c r="K682" s="39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1"/>
      <c r="AF682" s="10"/>
      <c r="AG682" s="10"/>
      <c r="AH682" s="10"/>
      <c r="AI682" s="10"/>
    </row>
    <row r="683" spans="1:35" ht="15.95" customHeight="1" x14ac:dyDescent="0.2">
      <c r="A683" s="46" t="s">
        <v>70</v>
      </c>
      <c r="B683" s="46" t="s">
        <v>726</v>
      </c>
      <c r="C683" s="46" t="s">
        <v>727</v>
      </c>
      <c r="D683" s="46" t="s">
        <v>1108</v>
      </c>
      <c r="E683" s="46" t="s">
        <v>1130</v>
      </c>
      <c r="F683" s="47">
        <v>0.13200000000000001</v>
      </c>
      <c r="G683" s="46" t="s">
        <v>729</v>
      </c>
      <c r="H683" s="48">
        <v>0.13200000000000001</v>
      </c>
      <c r="I683" s="46" t="s">
        <v>1109</v>
      </c>
      <c r="J683" s="60"/>
      <c r="K683" s="39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1"/>
      <c r="AF683" s="10"/>
      <c r="AG683" s="10"/>
      <c r="AH683" s="10"/>
      <c r="AI683" s="10"/>
    </row>
    <row r="684" spans="1:35" ht="15.95" customHeight="1" x14ac:dyDescent="0.2">
      <c r="A684" s="46" t="s">
        <v>71</v>
      </c>
      <c r="B684" s="46" t="s">
        <v>726</v>
      </c>
      <c r="C684" s="46" t="s">
        <v>727</v>
      </c>
      <c r="D684" s="46" t="s">
        <v>1108</v>
      </c>
      <c r="E684" s="46" t="s">
        <v>1131</v>
      </c>
      <c r="F684" s="47">
        <v>0.14000000000000001</v>
      </c>
      <c r="G684" s="46" t="s">
        <v>729</v>
      </c>
      <c r="H684" s="48">
        <v>0.14000000000000001</v>
      </c>
      <c r="I684" s="46" t="s">
        <v>1109</v>
      </c>
      <c r="J684" s="60"/>
      <c r="K684" s="39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1"/>
      <c r="AF684" s="10"/>
      <c r="AG684" s="10"/>
      <c r="AH684" s="10"/>
      <c r="AI684" s="10"/>
    </row>
    <row r="685" spans="1:35" ht="15.95" customHeight="1" x14ac:dyDescent="0.2">
      <c r="A685" s="46" t="s">
        <v>72</v>
      </c>
      <c r="B685" s="46" t="s">
        <v>726</v>
      </c>
      <c r="C685" s="46" t="s">
        <v>727</v>
      </c>
      <c r="D685" s="46" t="s">
        <v>1108</v>
      </c>
      <c r="E685" s="46" t="s">
        <v>1132</v>
      </c>
      <c r="F685" s="47">
        <v>0.16</v>
      </c>
      <c r="G685" s="46" t="s">
        <v>729</v>
      </c>
      <c r="H685" s="48">
        <v>0.16</v>
      </c>
      <c r="I685" s="46" t="s">
        <v>1109</v>
      </c>
      <c r="J685" s="60"/>
      <c r="K685" s="39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1"/>
      <c r="AF685" s="10"/>
      <c r="AG685" s="10"/>
      <c r="AH685" s="10"/>
      <c r="AI685" s="10"/>
    </row>
    <row r="686" spans="1:35" ht="15.95" customHeight="1" x14ac:dyDescent="0.2">
      <c r="A686" s="46" t="s">
        <v>73</v>
      </c>
      <c r="B686" s="46" t="s">
        <v>726</v>
      </c>
      <c r="C686" s="46" t="s">
        <v>727</v>
      </c>
      <c r="D686" s="46" t="s">
        <v>1108</v>
      </c>
      <c r="E686" s="46" t="s">
        <v>1133</v>
      </c>
      <c r="F686" s="47">
        <v>0.28949999999999998</v>
      </c>
      <c r="G686" s="46" t="s">
        <v>729</v>
      </c>
      <c r="H686" s="48">
        <v>0.28949999999999998</v>
      </c>
      <c r="I686" s="46" t="s">
        <v>1109</v>
      </c>
      <c r="J686" s="60"/>
      <c r="K686" s="39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1"/>
      <c r="AF686" s="10"/>
      <c r="AG686" s="10"/>
      <c r="AH686" s="10"/>
      <c r="AI686" s="10"/>
    </row>
    <row r="687" spans="1:35" ht="15.95" customHeight="1" x14ac:dyDescent="0.2">
      <c r="A687" s="46" t="s">
        <v>74</v>
      </c>
      <c r="B687" s="46" t="s">
        <v>726</v>
      </c>
      <c r="C687" s="46" t="s">
        <v>727</v>
      </c>
      <c r="D687" s="46" t="s">
        <v>1108</v>
      </c>
      <c r="E687" s="46" t="s">
        <v>1134</v>
      </c>
      <c r="F687" s="47">
        <v>0.2283</v>
      </c>
      <c r="G687" s="46" t="s">
        <v>729</v>
      </c>
      <c r="H687" s="48">
        <v>0.2283</v>
      </c>
      <c r="I687" s="46" t="s">
        <v>1127</v>
      </c>
      <c r="J687" s="60"/>
      <c r="K687" s="39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1"/>
      <c r="AF687" s="10"/>
      <c r="AG687" s="10"/>
      <c r="AH687" s="10"/>
      <c r="AI687" s="10"/>
    </row>
    <row r="688" spans="1:35" ht="15.95" customHeight="1" x14ac:dyDescent="0.2">
      <c r="A688" s="46" t="s">
        <v>75</v>
      </c>
      <c r="B688" s="46" t="s">
        <v>726</v>
      </c>
      <c r="C688" s="46" t="s">
        <v>727</v>
      </c>
      <c r="D688" s="46" t="s">
        <v>1108</v>
      </c>
      <c r="E688" s="50">
        <v>53</v>
      </c>
      <c r="F688" s="47">
        <v>0.84</v>
      </c>
      <c r="G688" s="46" t="s">
        <v>729</v>
      </c>
      <c r="H688" s="48">
        <v>0.84</v>
      </c>
      <c r="I688" s="46" t="s">
        <v>1127</v>
      </c>
      <c r="J688" s="60"/>
      <c r="K688" s="39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1"/>
      <c r="AF688" s="10"/>
      <c r="AG688" s="10"/>
      <c r="AH688" s="10"/>
      <c r="AI688" s="10"/>
    </row>
    <row r="689" spans="1:35" ht="15.95" customHeight="1" x14ac:dyDescent="0.2">
      <c r="A689" s="46" t="s">
        <v>76</v>
      </c>
      <c r="B689" s="46" t="s">
        <v>726</v>
      </c>
      <c r="C689" s="46" t="s">
        <v>727</v>
      </c>
      <c r="D689" s="46" t="s">
        <v>1108</v>
      </c>
      <c r="E689" s="46" t="s">
        <v>752</v>
      </c>
      <c r="F689" s="47">
        <v>0.14130000000000001</v>
      </c>
      <c r="G689" s="46" t="s">
        <v>729</v>
      </c>
      <c r="H689" s="48">
        <v>0.14130000000000001</v>
      </c>
      <c r="I689" s="46" t="s">
        <v>1127</v>
      </c>
      <c r="J689" s="60"/>
      <c r="K689" s="39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1"/>
      <c r="AF689" s="10"/>
      <c r="AG689" s="10"/>
      <c r="AH689" s="10"/>
      <c r="AI689" s="10"/>
    </row>
    <row r="690" spans="1:35" ht="15.95" customHeight="1" x14ac:dyDescent="0.2">
      <c r="A690" s="46" t="s">
        <v>77</v>
      </c>
      <c r="B690" s="46" t="s">
        <v>726</v>
      </c>
      <c r="C690" s="46" t="s">
        <v>727</v>
      </c>
      <c r="D690" s="46" t="s">
        <v>1108</v>
      </c>
      <c r="E690" s="50">
        <v>63</v>
      </c>
      <c r="F690" s="47">
        <v>0.2621</v>
      </c>
      <c r="G690" s="46" t="s">
        <v>729</v>
      </c>
      <c r="H690" s="48">
        <v>0.2621</v>
      </c>
      <c r="I690" s="46" t="s">
        <v>1109</v>
      </c>
      <c r="J690" s="60"/>
      <c r="K690" s="39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1"/>
      <c r="AF690" s="10"/>
      <c r="AG690" s="10"/>
      <c r="AH690" s="10"/>
      <c r="AI690" s="10"/>
    </row>
    <row r="691" spans="1:35" ht="15.95" customHeight="1" x14ac:dyDescent="0.2">
      <c r="A691" s="46" t="s">
        <v>78</v>
      </c>
      <c r="B691" s="46" t="s">
        <v>726</v>
      </c>
      <c r="C691" s="46" t="s">
        <v>727</v>
      </c>
      <c r="D691" s="46" t="s">
        <v>1108</v>
      </c>
      <c r="E691" s="46" t="s">
        <v>1135</v>
      </c>
      <c r="F691" s="47">
        <v>0.15759999999999999</v>
      </c>
      <c r="G691" s="46" t="s">
        <v>28</v>
      </c>
      <c r="H691" s="48">
        <v>0.15759999999999999</v>
      </c>
      <c r="I691" s="46" t="s">
        <v>1136</v>
      </c>
      <c r="J691" s="49" t="s">
        <v>1137</v>
      </c>
      <c r="K691" s="39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1"/>
      <c r="AF691" s="10"/>
      <c r="AG691" s="10"/>
      <c r="AH691" s="10"/>
      <c r="AI691" s="10"/>
    </row>
    <row r="692" spans="1:35" ht="15.95" customHeight="1" x14ac:dyDescent="0.2">
      <c r="A692" s="178" t="s">
        <v>79</v>
      </c>
      <c r="B692" s="178" t="s">
        <v>726</v>
      </c>
      <c r="C692" s="178" t="s">
        <v>727</v>
      </c>
      <c r="D692" s="178" t="s">
        <v>1108</v>
      </c>
      <c r="E692" s="178" t="s">
        <v>1138</v>
      </c>
      <c r="F692" s="176">
        <v>0.89239999999999997</v>
      </c>
      <c r="G692" s="46" t="s">
        <v>2374</v>
      </c>
      <c r="H692" s="62">
        <v>0.82240000000000002</v>
      </c>
      <c r="I692" s="180" t="s">
        <v>1139</v>
      </c>
      <c r="J692" s="174"/>
      <c r="K692" s="39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1"/>
      <c r="AF692" s="10"/>
      <c r="AG692" s="10"/>
      <c r="AH692" s="10"/>
      <c r="AI692" s="10"/>
    </row>
    <row r="693" spans="1:35" ht="15.95" customHeight="1" x14ac:dyDescent="0.2">
      <c r="A693" s="179"/>
      <c r="B693" s="179"/>
      <c r="C693" s="179"/>
      <c r="D693" s="179"/>
      <c r="E693" s="179"/>
      <c r="F693" s="177"/>
      <c r="G693" s="62" t="s">
        <v>2381</v>
      </c>
      <c r="H693" s="113">
        <v>7.0000000000000007E-2</v>
      </c>
      <c r="I693" s="181"/>
      <c r="J693" s="175"/>
      <c r="K693" s="39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1"/>
      <c r="AF693" s="10"/>
      <c r="AG693" s="10"/>
      <c r="AH693" s="10"/>
      <c r="AI693" s="10"/>
    </row>
    <row r="694" spans="1:35" ht="15.95" customHeight="1" x14ac:dyDescent="0.2">
      <c r="A694" s="46" t="s">
        <v>80</v>
      </c>
      <c r="B694" s="46" t="s">
        <v>726</v>
      </c>
      <c r="C694" s="46" t="s">
        <v>727</v>
      </c>
      <c r="D694" s="46" t="s">
        <v>1108</v>
      </c>
      <c r="E694" s="46" t="s">
        <v>1140</v>
      </c>
      <c r="F694" s="47">
        <v>0.25</v>
      </c>
      <c r="G694" s="46" t="s">
        <v>729</v>
      </c>
      <c r="H694" s="48">
        <v>0.25</v>
      </c>
      <c r="I694" s="46" t="s">
        <v>1127</v>
      </c>
      <c r="J694" s="60"/>
      <c r="K694" s="39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1"/>
      <c r="AF694" s="10"/>
      <c r="AG694" s="10"/>
      <c r="AH694" s="10"/>
      <c r="AI694" s="10"/>
    </row>
    <row r="695" spans="1:35" ht="15.95" customHeight="1" x14ac:dyDescent="0.2">
      <c r="A695" s="46" t="s">
        <v>81</v>
      </c>
      <c r="B695" s="46" t="s">
        <v>726</v>
      </c>
      <c r="C695" s="46" t="s">
        <v>727</v>
      </c>
      <c r="D695" s="46" t="s">
        <v>1108</v>
      </c>
      <c r="E695" s="50">
        <v>86</v>
      </c>
      <c r="F695" s="47">
        <v>1.4327000000000001</v>
      </c>
      <c r="G695" s="46" t="s">
        <v>729</v>
      </c>
      <c r="H695" s="48">
        <v>1.4327000000000001</v>
      </c>
      <c r="I695" s="46" t="s">
        <v>1109</v>
      </c>
      <c r="J695" s="60"/>
      <c r="K695" s="39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1"/>
      <c r="AF695" s="10"/>
      <c r="AG695" s="10"/>
      <c r="AH695" s="10"/>
      <c r="AI695" s="10"/>
    </row>
    <row r="696" spans="1:35" ht="15.95" customHeight="1" x14ac:dyDescent="0.2">
      <c r="A696" s="46" t="s">
        <v>82</v>
      </c>
      <c r="B696" s="46" t="s">
        <v>726</v>
      </c>
      <c r="C696" s="46" t="s">
        <v>727</v>
      </c>
      <c r="D696" s="46" t="s">
        <v>1108</v>
      </c>
      <c r="E696" s="46" t="s">
        <v>1141</v>
      </c>
      <c r="F696" s="47">
        <v>1.89E-2</v>
      </c>
      <c r="G696" s="46" t="s">
        <v>46</v>
      </c>
      <c r="H696" s="48">
        <v>1.89E-2</v>
      </c>
      <c r="I696" s="46" t="s">
        <v>1142</v>
      </c>
      <c r="J696" s="60"/>
      <c r="K696" s="39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1"/>
      <c r="AF696" s="10"/>
      <c r="AG696" s="10"/>
      <c r="AH696" s="10"/>
      <c r="AI696" s="10"/>
    </row>
    <row r="697" spans="1:35" ht="15.95" customHeight="1" x14ac:dyDescent="0.2">
      <c r="A697" s="46" t="s">
        <v>83</v>
      </c>
      <c r="B697" s="46" t="s">
        <v>726</v>
      </c>
      <c r="C697" s="46" t="s">
        <v>727</v>
      </c>
      <c r="D697" s="46" t="s">
        <v>1108</v>
      </c>
      <c r="E697" s="46" t="s">
        <v>1143</v>
      </c>
      <c r="F697" s="47">
        <v>2.4199999999999999E-2</v>
      </c>
      <c r="G697" s="46" t="s">
        <v>46</v>
      </c>
      <c r="H697" s="48">
        <v>2.4199999999999999E-2</v>
      </c>
      <c r="I697" s="46" t="s">
        <v>1144</v>
      </c>
      <c r="J697" s="60"/>
      <c r="K697" s="39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1"/>
      <c r="AF697" s="10"/>
      <c r="AG697" s="10"/>
      <c r="AH697" s="10"/>
      <c r="AI697" s="10"/>
    </row>
    <row r="698" spans="1:35" ht="15.95" customHeight="1" x14ac:dyDescent="0.2">
      <c r="A698" s="46" t="s">
        <v>84</v>
      </c>
      <c r="B698" s="46" t="s">
        <v>726</v>
      </c>
      <c r="C698" s="46" t="s">
        <v>727</v>
      </c>
      <c r="D698" s="46" t="s">
        <v>1108</v>
      </c>
      <c r="E698" s="46" t="s">
        <v>1145</v>
      </c>
      <c r="F698" s="47">
        <v>7.0400000000000004E-2</v>
      </c>
      <c r="G698" s="46" t="s">
        <v>46</v>
      </c>
      <c r="H698" s="48">
        <v>7.0400000000000004E-2</v>
      </c>
      <c r="I698" s="46" t="s">
        <v>1146</v>
      </c>
      <c r="J698" s="60"/>
      <c r="K698" s="39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1"/>
      <c r="AF698" s="10"/>
      <c r="AG698" s="10"/>
      <c r="AH698" s="10"/>
      <c r="AI698" s="10"/>
    </row>
    <row r="699" spans="1:35" ht="15.95" customHeight="1" x14ac:dyDescent="0.2">
      <c r="A699" s="46" t="s">
        <v>85</v>
      </c>
      <c r="B699" s="46" t="s">
        <v>726</v>
      </c>
      <c r="C699" s="46" t="s">
        <v>727</v>
      </c>
      <c r="D699" s="46" t="s">
        <v>1108</v>
      </c>
      <c r="E699" s="46" t="s">
        <v>1147</v>
      </c>
      <c r="F699" s="47">
        <v>6.8599999999999994E-2</v>
      </c>
      <c r="G699" s="46" t="s">
        <v>46</v>
      </c>
      <c r="H699" s="48">
        <v>6.8599999999999994E-2</v>
      </c>
      <c r="I699" s="46" t="s">
        <v>1148</v>
      </c>
      <c r="J699" s="60"/>
      <c r="K699" s="39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1"/>
      <c r="AF699" s="10"/>
      <c r="AG699" s="10"/>
      <c r="AH699" s="10"/>
      <c r="AI699" s="10"/>
    </row>
    <row r="700" spans="1:35" ht="15.95" customHeight="1" x14ac:dyDescent="0.2">
      <c r="A700" s="46" t="s">
        <v>86</v>
      </c>
      <c r="B700" s="43" t="s">
        <v>726</v>
      </c>
      <c r="C700" s="43" t="s">
        <v>727</v>
      </c>
      <c r="D700" s="43" t="s">
        <v>1108</v>
      </c>
      <c r="E700" s="43" t="s">
        <v>1149</v>
      </c>
      <c r="F700" s="44">
        <v>2.4799999999999999E-2</v>
      </c>
      <c r="G700" s="43" t="s">
        <v>46</v>
      </c>
      <c r="H700" s="45">
        <v>2.4799999999999999E-2</v>
      </c>
      <c r="I700" s="46" t="s">
        <v>1150</v>
      </c>
      <c r="J700" s="61"/>
      <c r="K700" s="38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1"/>
      <c r="AF700" s="10"/>
      <c r="AG700" s="10"/>
      <c r="AH700" s="10"/>
      <c r="AI700" s="10"/>
    </row>
    <row r="701" spans="1:35" ht="15.95" customHeight="1" x14ac:dyDescent="0.2">
      <c r="A701" s="171" t="s">
        <v>2307</v>
      </c>
      <c r="B701" s="172"/>
      <c r="C701" s="172"/>
      <c r="D701" s="172"/>
      <c r="E701" s="173"/>
      <c r="F701" s="82">
        <f>SUM(F667:F700)</f>
        <v>8.0543000000000031</v>
      </c>
      <c r="G701" s="83"/>
      <c r="H701" s="84">
        <f>SUM(H667:H700)</f>
        <v>8.0543000000000031</v>
      </c>
      <c r="I701" s="83"/>
      <c r="J701" s="85"/>
      <c r="K701" s="38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1"/>
      <c r="AF701" s="10"/>
      <c r="AG701" s="10"/>
      <c r="AH701" s="10"/>
      <c r="AI701" s="10"/>
    </row>
    <row r="702" spans="1:35" ht="15.95" customHeight="1" x14ac:dyDescent="0.2">
      <c r="A702" s="46" t="s">
        <v>54</v>
      </c>
      <c r="B702" s="46" t="s">
        <v>726</v>
      </c>
      <c r="C702" s="46" t="s">
        <v>727</v>
      </c>
      <c r="D702" s="46" t="s">
        <v>1151</v>
      </c>
      <c r="E702" s="46" t="s">
        <v>1152</v>
      </c>
      <c r="F702" s="47">
        <v>4.1799999999999997E-2</v>
      </c>
      <c r="G702" s="46" t="s">
        <v>729</v>
      </c>
      <c r="H702" s="48">
        <v>4.1799999999999997E-2</v>
      </c>
      <c r="I702" s="46" t="s">
        <v>1153</v>
      </c>
      <c r="J702" s="49" t="s">
        <v>1154</v>
      </c>
      <c r="K702" s="39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1"/>
      <c r="AF702" s="10"/>
      <c r="AG702" s="10"/>
      <c r="AH702" s="10"/>
      <c r="AI702" s="10"/>
    </row>
    <row r="703" spans="1:35" ht="15.95" customHeight="1" x14ac:dyDescent="0.2">
      <c r="A703" s="46" t="s">
        <v>55</v>
      </c>
      <c r="B703" s="46" t="s">
        <v>726</v>
      </c>
      <c r="C703" s="46" t="s">
        <v>727</v>
      </c>
      <c r="D703" s="46" t="s">
        <v>1151</v>
      </c>
      <c r="E703" s="46" t="s">
        <v>1155</v>
      </c>
      <c r="F703" s="47">
        <v>0.21690000000000001</v>
      </c>
      <c r="G703" s="46" t="s">
        <v>30</v>
      </c>
      <c r="H703" s="48">
        <v>0.21690000000000001</v>
      </c>
      <c r="I703" s="46" t="s">
        <v>1156</v>
      </c>
      <c r="J703" s="49" t="s">
        <v>1157</v>
      </c>
      <c r="K703" s="39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1"/>
      <c r="AF703" s="10"/>
      <c r="AG703" s="10"/>
      <c r="AH703" s="10"/>
      <c r="AI703" s="10"/>
    </row>
    <row r="704" spans="1:35" ht="15.95" customHeight="1" x14ac:dyDescent="0.2">
      <c r="A704" s="46" t="s">
        <v>56</v>
      </c>
      <c r="B704" s="46" t="s">
        <v>726</v>
      </c>
      <c r="C704" s="46" t="s">
        <v>727</v>
      </c>
      <c r="D704" s="46" t="s">
        <v>1151</v>
      </c>
      <c r="E704" s="46" t="s">
        <v>1162</v>
      </c>
      <c r="F704" s="47">
        <v>3.6900000000000002E-2</v>
      </c>
      <c r="G704" s="46" t="s">
        <v>729</v>
      </c>
      <c r="H704" s="48">
        <v>3.6900000000000002E-2</v>
      </c>
      <c r="I704" s="46" t="s">
        <v>1163</v>
      </c>
      <c r="J704" s="60"/>
      <c r="K704" s="39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1"/>
      <c r="AF704" s="10"/>
      <c r="AG704" s="10"/>
      <c r="AH704" s="10"/>
      <c r="AI704" s="10"/>
    </row>
    <row r="705" spans="1:35" ht="15.95" customHeight="1" x14ac:dyDescent="0.2">
      <c r="A705" s="46" t="s">
        <v>57</v>
      </c>
      <c r="B705" s="46" t="s">
        <v>726</v>
      </c>
      <c r="C705" s="46" t="s">
        <v>727</v>
      </c>
      <c r="D705" s="46" t="s">
        <v>1151</v>
      </c>
      <c r="E705" s="46" t="s">
        <v>1164</v>
      </c>
      <c r="F705" s="47">
        <v>3.0300000000000001E-2</v>
      </c>
      <c r="G705" s="46" t="s">
        <v>729</v>
      </c>
      <c r="H705" s="48">
        <v>3.0300000000000001E-2</v>
      </c>
      <c r="I705" s="46" t="s">
        <v>1165</v>
      </c>
      <c r="J705" s="49" t="s">
        <v>1166</v>
      </c>
      <c r="K705" s="39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1"/>
      <c r="AF705" s="10"/>
      <c r="AG705" s="10"/>
      <c r="AH705" s="10"/>
      <c r="AI705" s="10"/>
    </row>
    <row r="706" spans="1:35" ht="15.95" customHeight="1" x14ac:dyDescent="0.2">
      <c r="A706" s="178" t="s">
        <v>58</v>
      </c>
      <c r="B706" s="178" t="s">
        <v>726</v>
      </c>
      <c r="C706" s="178" t="s">
        <v>727</v>
      </c>
      <c r="D706" s="178" t="s">
        <v>1151</v>
      </c>
      <c r="E706" s="178" t="s">
        <v>1167</v>
      </c>
      <c r="F706" s="176">
        <v>0.10489999999999999</v>
      </c>
      <c r="G706" s="46" t="s">
        <v>957</v>
      </c>
      <c r="H706" s="62">
        <v>7.4899999999999994E-2</v>
      </c>
      <c r="I706" s="180" t="s">
        <v>1163</v>
      </c>
      <c r="J706" s="182" t="s">
        <v>1168</v>
      </c>
      <c r="K706" s="39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1"/>
      <c r="AF706" s="10"/>
      <c r="AG706" s="10"/>
      <c r="AH706" s="10"/>
      <c r="AI706" s="10"/>
    </row>
    <row r="707" spans="1:35" ht="15.95" customHeight="1" x14ac:dyDescent="0.2">
      <c r="A707" s="179"/>
      <c r="B707" s="179"/>
      <c r="C707" s="179"/>
      <c r="D707" s="179"/>
      <c r="E707" s="179"/>
      <c r="F707" s="177"/>
      <c r="G707" s="62" t="s">
        <v>30</v>
      </c>
      <c r="H707" s="113">
        <v>0.03</v>
      </c>
      <c r="I707" s="181"/>
      <c r="J707" s="183"/>
      <c r="K707" s="39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1"/>
      <c r="AF707" s="10"/>
      <c r="AG707" s="10"/>
      <c r="AH707" s="10"/>
      <c r="AI707" s="10"/>
    </row>
    <row r="708" spans="1:35" ht="15.95" customHeight="1" x14ac:dyDescent="0.2">
      <c r="A708" s="46" t="s">
        <v>59</v>
      </c>
      <c r="B708" s="46" t="s">
        <v>726</v>
      </c>
      <c r="C708" s="46" t="s">
        <v>727</v>
      </c>
      <c r="D708" s="46" t="s">
        <v>1151</v>
      </c>
      <c r="E708" s="46" t="s">
        <v>1173</v>
      </c>
      <c r="F708" s="47">
        <v>1.6400000000000001E-2</v>
      </c>
      <c r="G708" s="46" t="s">
        <v>729</v>
      </c>
      <c r="H708" s="48">
        <v>1.6400000000000001E-2</v>
      </c>
      <c r="I708" s="46" t="s">
        <v>1174</v>
      </c>
      <c r="J708" s="49" t="s">
        <v>1166</v>
      </c>
      <c r="K708" s="39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1"/>
      <c r="AF708" s="10"/>
      <c r="AG708" s="10"/>
      <c r="AH708" s="10"/>
      <c r="AI708" s="10"/>
    </row>
    <row r="709" spans="1:35" ht="15.95" customHeight="1" x14ac:dyDescent="0.2">
      <c r="A709" s="46" t="s">
        <v>60</v>
      </c>
      <c r="B709" s="46" t="s">
        <v>726</v>
      </c>
      <c r="C709" s="46" t="s">
        <v>727</v>
      </c>
      <c r="D709" s="46" t="s">
        <v>1151</v>
      </c>
      <c r="E709" s="46" t="s">
        <v>1175</v>
      </c>
      <c r="F709" s="47">
        <v>3.49E-2</v>
      </c>
      <c r="G709" s="46" t="s">
        <v>30</v>
      </c>
      <c r="H709" s="48">
        <v>3.49E-2</v>
      </c>
      <c r="I709" s="46" t="s">
        <v>1176</v>
      </c>
      <c r="J709" s="60"/>
      <c r="K709" s="39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1"/>
      <c r="AF709" s="10"/>
      <c r="AG709" s="10"/>
      <c r="AH709" s="10"/>
      <c r="AI709" s="10"/>
    </row>
    <row r="710" spans="1:35" ht="15.95" customHeight="1" x14ac:dyDescent="0.2">
      <c r="A710" s="46" t="s">
        <v>61</v>
      </c>
      <c r="B710" s="46" t="s">
        <v>726</v>
      </c>
      <c r="C710" s="46" t="s">
        <v>727</v>
      </c>
      <c r="D710" s="46" t="s">
        <v>1151</v>
      </c>
      <c r="E710" s="46" t="s">
        <v>1177</v>
      </c>
      <c r="F710" s="47">
        <v>5.5999999999999999E-3</v>
      </c>
      <c r="G710" s="46" t="s">
        <v>30</v>
      </c>
      <c r="H710" s="48">
        <v>5.5999999999999999E-3</v>
      </c>
      <c r="I710" s="46" t="s">
        <v>1178</v>
      </c>
      <c r="J710" s="49" t="s">
        <v>1179</v>
      </c>
      <c r="K710" s="39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1"/>
      <c r="AF710" s="10"/>
      <c r="AG710" s="10"/>
      <c r="AH710" s="10"/>
      <c r="AI710" s="10"/>
    </row>
    <row r="711" spans="1:35" ht="15.95" customHeight="1" x14ac:dyDescent="0.2">
      <c r="A711" s="46" t="s">
        <v>62</v>
      </c>
      <c r="B711" s="46" t="s">
        <v>726</v>
      </c>
      <c r="C711" s="46" t="s">
        <v>727</v>
      </c>
      <c r="D711" s="46" t="s">
        <v>1151</v>
      </c>
      <c r="E711" s="50">
        <v>1021</v>
      </c>
      <c r="F711" s="47">
        <v>2.9899999999999999E-2</v>
      </c>
      <c r="G711" s="46" t="s">
        <v>957</v>
      </c>
      <c r="H711" s="48">
        <v>2.9899999999999999E-2</v>
      </c>
      <c r="I711" s="46" t="s">
        <v>1184</v>
      </c>
      <c r="J711" s="49" t="s">
        <v>1185</v>
      </c>
      <c r="K711" s="39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1"/>
      <c r="AF711" s="10"/>
      <c r="AG711" s="10"/>
      <c r="AH711" s="10"/>
      <c r="AI711" s="10"/>
    </row>
    <row r="712" spans="1:35" ht="15.95" customHeight="1" x14ac:dyDescent="0.2">
      <c r="A712" s="46" t="s">
        <v>63</v>
      </c>
      <c r="B712" s="46" t="s">
        <v>726</v>
      </c>
      <c r="C712" s="46" t="s">
        <v>727</v>
      </c>
      <c r="D712" s="46" t="s">
        <v>1151</v>
      </c>
      <c r="E712" s="46" t="s">
        <v>1186</v>
      </c>
      <c r="F712" s="47">
        <v>5.4000000000000003E-3</v>
      </c>
      <c r="G712" s="46" t="s">
        <v>729</v>
      </c>
      <c r="H712" s="48">
        <v>5.4000000000000003E-3</v>
      </c>
      <c r="I712" s="46" t="s">
        <v>1187</v>
      </c>
      <c r="J712" s="49" t="s">
        <v>1185</v>
      </c>
      <c r="K712" s="39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1"/>
      <c r="AF712" s="10"/>
      <c r="AG712" s="10"/>
      <c r="AH712" s="10"/>
      <c r="AI712" s="10"/>
    </row>
    <row r="713" spans="1:35" ht="15.95" customHeight="1" x14ac:dyDescent="0.2">
      <c r="A713" s="46" t="s">
        <v>64</v>
      </c>
      <c r="B713" s="46" t="s">
        <v>726</v>
      </c>
      <c r="C713" s="46" t="s">
        <v>727</v>
      </c>
      <c r="D713" s="46" t="s">
        <v>1151</v>
      </c>
      <c r="E713" s="50">
        <v>1024</v>
      </c>
      <c r="F713" s="47">
        <v>7.9000000000000001E-2</v>
      </c>
      <c r="G713" s="46" t="s">
        <v>729</v>
      </c>
      <c r="H713" s="48">
        <v>7.9000000000000001E-2</v>
      </c>
      <c r="I713" s="46" t="s">
        <v>1187</v>
      </c>
      <c r="J713" s="49" t="s">
        <v>1185</v>
      </c>
      <c r="K713" s="39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1"/>
      <c r="AF713" s="10"/>
      <c r="AG713" s="10"/>
      <c r="AH713" s="10"/>
      <c r="AI713" s="10"/>
    </row>
    <row r="714" spans="1:35" ht="15.95" customHeight="1" x14ac:dyDescent="0.2">
      <c r="A714" s="46" t="s">
        <v>65</v>
      </c>
      <c r="B714" s="46" t="s">
        <v>726</v>
      </c>
      <c r="C714" s="46" t="s">
        <v>727</v>
      </c>
      <c r="D714" s="46" t="s">
        <v>1151</v>
      </c>
      <c r="E714" s="46" t="s">
        <v>1188</v>
      </c>
      <c r="F714" s="47">
        <v>0.18920000000000001</v>
      </c>
      <c r="G714" s="46" t="s">
        <v>729</v>
      </c>
      <c r="H714" s="48">
        <v>0.18920000000000001</v>
      </c>
      <c r="I714" s="46" t="s">
        <v>1187</v>
      </c>
      <c r="J714" s="49" t="s">
        <v>1189</v>
      </c>
      <c r="K714" s="39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1"/>
      <c r="AF714" s="10"/>
      <c r="AG714" s="10"/>
      <c r="AH714" s="10"/>
      <c r="AI714" s="10"/>
    </row>
    <row r="715" spans="1:35" ht="15.95" customHeight="1" x14ac:dyDescent="0.2">
      <c r="A715" s="46" t="s">
        <v>66</v>
      </c>
      <c r="B715" s="46" t="s">
        <v>726</v>
      </c>
      <c r="C715" s="46" t="s">
        <v>727</v>
      </c>
      <c r="D715" s="46" t="s">
        <v>1151</v>
      </c>
      <c r="E715" s="46" t="s">
        <v>1190</v>
      </c>
      <c r="F715" s="47">
        <v>2.7000000000000001E-3</v>
      </c>
      <c r="G715" s="46" t="s">
        <v>957</v>
      </c>
      <c r="H715" s="48">
        <v>2.7000000000000001E-3</v>
      </c>
      <c r="I715" s="46" t="s">
        <v>1191</v>
      </c>
      <c r="J715" s="49" t="s">
        <v>1189</v>
      </c>
      <c r="K715" s="39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1"/>
      <c r="AF715" s="10"/>
      <c r="AG715" s="10"/>
      <c r="AH715" s="10"/>
      <c r="AI715" s="10"/>
    </row>
    <row r="716" spans="1:35" ht="15.95" customHeight="1" x14ac:dyDescent="0.2">
      <c r="A716" s="46" t="s">
        <v>67</v>
      </c>
      <c r="B716" s="46" t="s">
        <v>726</v>
      </c>
      <c r="C716" s="46" t="s">
        <v>727</v>
      </c>
      <c r="D716" s="46" t="s">
        <v>1151</v>
      </c>
      <c r="E716" s="50">
        <v>1036</v>
      </c>
      <c r="F716" s="47">
        <v>2.3199999999999998E-2</v>
      </c>
      <c r="G716" s="46" t="s">
        <v>33</v>
      </c>
      <c r="H716" s="48">
        <v>2.3199999999999998E-2</v>
      </c>
      <c r="I716" s="46" t="s">
        <v>1192</v>
      </c>
      <c r="J716" s="49" t="s">
        <v>1193</v>
      </c>
      <c r="K716" s="39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1"/>
      <c r="AF716" s="10"/>
      <c r="AG716" s="10"/>
      <c r="AH716" s="10"/>
      <c r="AI716" s="10"/>
    </row>
    <row r="717" spans="1:35" ht="15.95" customHeight="1" x14ac:dyDescent="0.2">
      <c r="A717" s="178" t="s">
        <v>68</v>
      </c>
      <c r="B717" s="178" t="s">
        <v>726</v>
      </c>
      <c r="C717" s="178" t="s">
        <v>727</v>
      </c>
      <c r="D717" s="178" t="s">
        <v>1151</v>
      </c>
      <c r="E717" s="184">
        <v>1037</v>
      </c>
      <c r="F717" s="176">
        <v>5.1299999999999998E-2</v>
      </c>
      <c r="G717" s="46" t="s">
        <v>30</v>
      </c>
      <c r="H717" s="62">
        <v>5.7999999999999996E-3</v>
      </c>
      <c r="I717" s="180" t="s">
        <v>1194</v>
      </c>
      <c r="J717" s="182" t="s">
        <v>1189</v>
      </c>
      <c r="K717" s="4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1"/>
      <c r="AF717" s="10"/>
      <c r="AG717" s="10"/>
      <c r="AH717" s="10"/>
      <c r="AI717" s="10"/>
    </row>
    <row r="718" spans="1:35" ht="15.95" customHeight="1" x14ac:dyDescent="0.2">
      <c r="A718" s="179"/>
      <c r="B718" s="179"/>
      <c r="C718" s="179"/>
      <c r="D718" s="179"/>
      <c r="E718" s="185"/>
      <c r="F718" s="177"/>
      <c r="G718" s="46" t="s">
        <v>33</v>
      </c>
      <c r="H718" s="62">
        <v>4.5499999999999999E-2</v>
      </c>
      <c r="I718" s="181"/>
      <c r="J718" s="183"/>
      <c r="K718" s="4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1"/>
      <c r="AF718" s="10"/>
      <c r="AG718" s="10"/>
      <c r="AH718" s="10"/>
      <c r="AI718" s="10"/>
    </row>
    <row r="719" spans="1:35" ht="15.95" customHeight="1" x14ac:dyDescent="0.2">
      <c r="A719" s="46" t="s">
        <v>69</v>
      </c>
      <c r="B719" s="46" t="s">
        <v>726</v>
      </c>
      <c r="C719" s="46" t="s">
        <v>727</v>
      </c>
      <c r="D719" s="46" t="s">
        <v>1151</v>
      </c>
      <c r="E719" s="50">
        <v>1038</v>
      </c>
      <c r="F719" s="47">
        <v>0.18440000000000001</v>
      </c>
      <c r="G719" s="46" t="s">
        <v>30</v>
      </c>
      <c r="H719" s="48">
        <v>0.18440000000000001</v>
      </c>
      <c r="I719" s="46" t="s">
        <v>1195</v>
      </c>
      <c r="J719" s="49" t="s">
        <v>1196</v>
      </c>
      <c r="K719" s="39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1"/>
      <c r="AF719" s="10"/>
      <c r="AG719" s="10"/>
      <c r="AH719" s="10"/>
      <c r="AI719" s="10"/>
    </row>
    <row r="720" spans="1:35" ht="15.95" customHeight="1" x14ac:dyDescent="0.2">
      <c r="A720" s="46" t="s">
        <v>70</v>
      </c>
      <c r="B720" s="46" t="s">
        <v>726</v>
      </c>
      <c r="C720" s="46" t="s">
        <v>727</v>
      </c>
      <c r="D720" s="46" t="s">
        <v>1151</v>
      </c>
      <c r="E720" s="46" t="s">
        <v>1197</v>
      </c>
      <c r="F720" s="47">
        <v>5.4000000000000003E-3</v>
      </c>
      <c r="G720" s="46" t="s">
        <v>729</v>
      </c>
      <c r="H720" s="48">
        <v>5.4000000000000003E-3</v>
      </c>
      <c r="I720" s="46" t="s">
        <v>1198</v>
      </c>
      <c r="J720" s="49" t="s">
        <v>1193</v>
      </c>
      <c r="K720" s="39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1"/>
      <c r="AF720" s="10"/>
      <c r="AG720" s="10"/>
      <c r="AH720" s="10"/>
      <c r="AI720" s="10"/>
    </row>
    <row r="721" spans="1:35" ht="15.95" customHeight="1" x14ac:dyDescent="0.2">
      <c r="A721" s="46" t="s">
        <v>71</v>
      </c>
      <c r="B721" s="46" t="s">
        <v>726</v>
      </c>
      <c r="C721" s="46" t="s">
        <v>727</v>
      </c>
      <c r="D721" s="46" t="s">
        <v>1151</v>
      </c>
      <c r="E721" s="50">
        <v>1046</v>
      </c>
      <c r="F721" s="47">
        <v>8.5000000000000006E-3</v>
      </c>
      <c r="G721" s="46" t="s">
        <v>729</v>
      </c>
      <c r="H721" s="48">
        <v>8.5000000000000006E-3</v>
      </c>
      <c r="I721" s="46" t="s">
        <v>1198</v>
      </c>
      <c r="J721" s="60"/>
      <c r="K721" s="39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1"/>
      <c r="AF721" s="10"/>
      <c r="AG721" s="10"/>
      <c r="AH721" s="10"/>
      <c r="AI721" s="10"/>
    </row>
    <row r="722" spans="1:35" ht="15.95" customHeight="1" x14ac:dyDescent="0.2">
      <c r="A722" s="46" t="s">
        <v>72</v>
      </c>
      <c r="B722" s="46" t="s">
        <v>726</v>
      </c>
      <c r="C722" s="46" t="s">
        <v>727</v>
      </c>
      <c r="D722" s="46" t="s">
        <v>1151</v>
      </c>
      <c r="E722" s="50">
        <v>1063</v>
      </c>
      <c r="F722" s="47">
        <v>2.0899999999999998E-2</v>
      </c>
      <c r="G722" s="46" t="s">
        <v>957</v>
      </c>
      <c r="H722" s="48">
        <v>2.0899999999999998E-2</v>
      </c>
      <c r="I722" s="46" t="s">
        <v>1199</v>
      </c>
      <c r="J722" s="49" t="s">
        <v>1166</v>
      </c>
      <c r="K722" s="39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1"/>
      <c r="AF722" s="10"/>
      <c r="AG722" s="10"/>
      <c r="AH722" s="10"/>
      <c r="AI722" s="10"/>
    </row>
    <row r="723" spans="1:35" ht="15.95" customHeight="1" x14ac:dyDescent="0.2">
      <c r="A723" s="46" t="s">
        <v>73</v>
      </c>
      <c r="B723" s="46" t="s">
        <v>726</v>
      </c>
      <c r="C723" s="46" t="s">
        <v>727</v>
      </c>
      <c r="D723" s="46" t="s">
        <v>1151</v>
      </c>
      <c r="E723" s="50">
        <v>1064</v>
      </c>
      <c r="F723" s="47">
        <v>2.58E-2</v>
      </c>
      <c r="G723" s="46" t="s">
        <v>729</v>
      </c>
      <c r="H723" s="48">
        <v>2.58E-2</v>
      </c>
      <c r="I723" s="46" t="s">
        <v>1200</v>
      </c>
      <c r="J723" s="49" t="s">
        <v>1201</v>
      </c>
      <c r="K723" s="39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1"/>
      <c r="AF723" s="10"/>
      <c r="AG723" s="10"/>
      <c r="AH723" s="10"/>
      <c r="AI723" s="10"/>
    </row>
    <row r="724" spans="1:35" ht="15.95" customHeight="1" x14ac:dyDescent="0.2">
      <c r="A724" s="46" t="s">
        <v>74</v>
      </c>
      <c r="B724" s="46" t="s">
        <v>726</v>
      </c>
      <c r="C724" s="46" t="s">
        <v>727</v>
      </c>
      <c r="D724" s="46" t="s">
        <v>1151</v>
      </c>
      <c r="E724" s="46" t="s">
        <v>1202</v>
      </c>
      <c r="F724" s="47">
        <v>2.9999999999999997E-4</v>
      </c>
      <c r="G724" s="46" t="s">
        <v>729</v>
      </c>
      <c r="H724" s="48">
        <v>2.9999999999999997E-4</v>
      </c>
      <c r="I724" s="46" t="s">
        <v>1203</v>
      </c>
      <c r="J724" s="49" t="s">
        <v>1166</v>
      </c>
      <c r="K724" s="39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1"/>
      <c r="AF724" s="10"/>
      <c r="AG724" s="10"/>
      <c r="AH724" s="10"/>
      <c r="AI724" s="10"/>
    </row>
    <row r="725" spans="1:35" ht="15.95" customHeight="1" x14ac:dyDescent="0.2">
      <c r="A725" s="46" t="s">
        <v>75</v>
      </c>
      <c r="B725" s="46" t="s">
        <v>726</v>
      </c>
      <c r="C725" s="46" t="s">
        <v>727</v>
      </c>
      <c r="D725" s="46" t="s">
        <v>1151</v>
      </c>
      <c r="E725" s="46" t="s">
        <v>1204</v>
      </c>
      <c r="F725" s="47">
        <v>0.3029</v>
      </c>
      <c r="G725" s="46" t="s">
        <v>33</v>
      </c>
      <c r="H725" s="48">
        <v>0.3029</v>
      </c>
      <c r="I725" s="46" t="s">
        <v>1203</v>
      </c>
      <c r="J725" s="49" t="s">
        <v>1166</v>
      </c>
      <c r="K725" s="39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1"/>
      <c r="AF725" s="10"/>
      <c r="AG725" s="10"/>
      <c r="AH725" s="10"/>
      <c r="AI725" s="10"/>
    </row>
    <row r="726" spans="1:35" ht="15.95" customHeight="1" x14ac:dyDescent="0.2">
      <c r="A726" s="46" t="s">
        <v>76</v>
      </c>
      <c r="B726" s="46" t="s">
        <v>726</v>
      </c>
      <c r="C726" s="46" t="s">
        <v>727</v>
      </c>
      <c r="D726" s="46" t="s">
        <v>1151</v>
      </c>
      <c r="E726" s="50">
        <v>1071</v>
      </c>
      <c r="F726" s="47">
        <v>0.33110000000000001</v>
      </c>
      <c r="G726" s="46" t="s">
        <v>33</v>
      </c>
      <c r="H726" s="48">
        <v>0.33110000000000001</v>
      </c>
      <c r="I726" s="46" t="s">
        <v>1205</v>
      </c>
      <c r="J726" s="49" t="s">
        <v>1201</v>
      </c>
      <c r="K726" s="39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1"/>
      <c r="AF726" s="10"/>
      <c r="AG726" s="10"/>
      <c r="AH726" s="10"/>
      <c r="AI726" s="10"/>
    </row>
    <row r="727" spans="1:35" ht="15.95" customHeight="1" x14ac:dyDescent="0.2">
      <c r="A727" s="46" t="s">
        <v>77</v>
      </c>
      <c r="B727" s="46" t="s">
        <v>726</v>
      </c>
      <c r="C727" s="46" t="s">
        <v>727</v>
      </c>
      <c r="D727" s="46" t="s">
        <v>1151</v>
      </c>
      <c r="E727" s="140" t="s">
        <v>2308</v>
      </c>
      <c r="F727" s="47">
        <v>6.1899999999999997E-2</v>
      </c>
      <c r="G727" s="46" t="s">
        <v>46</v>
      </c>
      <c r="H727" s="48">
        <v>6.1899999999999997E-2</v>
      </c>
      <c r="I727" s="46" t="s">
        <v>1206</v>
      </c>
      <c r="J727" s="49" t="s">
        <v>1201</v>
      </c>
      <c r="K727" s="39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1"/>
      <c r="AF727" s="10"/>
      <c r="AG727" s="10"/>
      <c r="AH727" s="10"/>
      <c r="AI727" s="10"/>
    </row>
    <row r="728" spans="1:35" ht="15.95" customHeight="1" x14ac:dyDescent="0.2">
      <c r="A728" s="46" t="s">
        <v>78</v>
      </c>
      <c r="B728" s="46" t="s">
        <v>726</v>
      </c>
      <c r="C728" s="75" t="s">
        <v>727</v>
      </c>
      <c r="D728" s="46" t="s">
        <v>1151</v>
      </c>
      <c r="E728" s="140" t="s">
        <v>2309</v>
      </c>
      <c r="F728" s="47">
        <v>0.36730000000000002</v>
      </c>
      <c r="G728" s="46" t="s">
        <v>33</v>
      </c>
      <c r="H728" s="48">
        <v>0.36730000000000002</v>
      </c>
      <c r="I728" s="46" t="s">
        <v>1206</v>
      </c>
      <c r="J728" s="49" t="s">
        <v>1201</v>
      </c>
      <c r="K728" s="39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1"/>
      <c r="AF728" s="10"/>
      <c r="AG728" s="10"/>
      <c r="AH728" s="10"/>
      <c r="AI728" s="10"/>
    </row>
    <row r="729" spans="1:35" ht="15.95" customHeight="1" x14ac:dyDescent="0.2">
      <c r="A729" s="46" t="s">
        <v>79</v>
      </c>
      <c r="B729" s="46" t="s">
        <v>726</v>
      </c>
      <c r="C729" s="46" t="s">
        <v>727</v>
      </c>
      <c r="D729" s="46" t="s">
        <v>1151</v>
      </c>
      <c r="E729" s="46" t="s">
        <v>1207</v>
      </c>
      <c r="F729" s="47">
        <v>0.59809999999999997</v>
      </c>
      <c r="G729" s="46" t="s">
        <v>33</v>
      </c>
      <c r="H729" s="48">
        <v>0.59809999999999997</v>
      </c>
      <c r="I729" s="46" t="s">
        <v>1208</v>
      </c>
      <c r="J729" s="49" t="s">
        <v>1166</v>
      </c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1"/>
      <c r="AF729" s="10"/>
      <c r="AG729" s="10"/>
      <c r="AH729" s="10"/>
      <c r="AI729" s="10"/>
    </row>
    <row r="730" spans="1:35" ht="15.95" customHeight="1" x14ac:dyDescent="0.2">
      <c r="A730" s="46" t="s">
        <v>80</v>
      </c>
      <c r="B730" s="46" t="s">
        <v>726</v>
      </c>
      <c r="C730" s="46" t="s">
        <v>727</v>
      </c>
      <c r="D730" s="46" t="s">
        <v>1151</v>
      </c>
      <c r="E730" s="46" t="s">
        <v>1209</v>
      </c>
      <c r="F730" s="47">
        <v>6.0600000000000001E-2</v>
      </c>
      <c r="G730" s="46" t="s">
        <v>30</v>
      </c>
      <c r="H730" s="48">
        <v>6.0600000000000001E-2</v>
      </c>
      <c r="I730" s="46" t="s">
        <v>1210</v>
      </c>
      <c r="J730" s="49" t="s">
        <v>1211</v>
      </c>
      <c r="K730" s="39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1"/>
      <c r="AF730" s="10"/>
      <c r="AG730" s="10"/>
      <c r="AH730" s="10"/>
      <c r="AI730" s="10"/>
    </row>
    <row r="731" spans="1:35" ht="15.95" customHeight="1" x14ac:dyDescent="0.2">
      <c r="A731" s="46" t="s">
        <v>81</v>
      </c>
      <c r="B731" s="43" t="s">
        <v>726</v>
      </c>
      <c r="C731" s="43" t="s">
        <v>727</v>
      </c>
      <c r="D731" s="43" t="s">
        <v>1151</v>
      </c>
      <c r="E731" s="43" t="s">
        <v>1212</v>
      </c>
      <c r="F731" s="44">
        <v>0.34010000000000001</v>
      </c>
      <c r="G731" s="43" t="s">
        <v>33</v>
      </c>
      <c r="H731" s="45">
        <v>0.34010000000000001</v>
      </c>
      <c r="I731" s="46" t="s">
        <v>1213</v>
      </c>
      <c r="J731" s="52" t="s">
        <v>1166</v>
      </c>
      <c r="K731" s="38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1"/>
      <c r="AF731" s="10"/>
      <c r="AG731" s="10"/>
      <c r="AH731" s="10"/>
      <c r="AI731" s="10"/>
    </row>
    <row r="732" spans="1:35" ht="15.95" customHeight="1" x14ac:dyDescent="0.2">
      <c r="A732" s="46" t="s">
        <v>82</v>
      </c>
      <c r="B732" s="46" t="s">
        <v>726</v>
      </c>
      <c r="C732" s="46" t="s">
        <v>727</v>
      </c>
      <c r="D732" s="46" t="s">
        <v>1151</v>
      </c>
      <c r="E732" s="46" t="s">
        <v>1214</v>
      </c>
      <c r="F732" s="47">
        <v>4.1099999999999998E-2</v>
      </c>
      <c r="G732" s="46" t="s">
        <v>30</v>
      </c>
      <c r="H732" s="48">
        <v>4.1099999999999998E-2</v>
      </c>
      <c r="I732" s="46" t="s">
        <v>1210</v>
      </c>
      <c r="J732" s="49" t="s">
        <v>1211</v>
      </c>
      <c r="K732" s="39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1"/>
      <c r="AF732" s="10"/>
      <c r="AG732" s="10"/>
      <c r="AH732" s="10"/>
      <c r="AI732" s="10"/>
    </row>
    <row r="733" spans="1:35" ht="15.95" customHeight="1" x14ac:dyDescent="0.2">
      <c r="A733" s="46" t="s">
        <v>83</v>
      </c>
      <c r="B733" s="46" t="s">
        <v>726</v>
      </c>
      <c r="C733" s="46" t="s">
        <v>727</v>
      </c>
      <c r="D733" s="46" t="s">
        <v>1151</v>
      </c>
      <c r="E733" s="46" t="s">
        <v>1215</v>
      </c>
      <c r="F733" s="47">
        <v>0.2712</v>
      </c>
      <c r="G733" s="46" t="s">
        <v>30</v>
      </c>
      <c r="H733" s="48">
        <v>0.2712</v>
      </c>
      <c r="I733" s="46" t="s">
        <v>1216</v>
      </c>
      <c r="J733" s="49" t="s">
        <v>1217</v>
      </c>
      <c r="K733" s="39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1"/>
      <c r="AF733" s="10"/>
      <c r="AG733" s="10"/>
      <c r="AH733" s="10"/>
      <c r="AI733" s="10"/>
    </row>
    <row r="734" spans="1:35" ht="15.95" customHeight="1" x14ac:dyDescent="0.2">
      <c r="A734" s="46" t="s">
        <v>84</v>
      </c>
      <c r="B734" s="46" t="s">
        <v>726</v>
      </c>
      <c r="C734" s="46" t="s">
        <v>727</v>
      </c>
      <c r="D734" s="46" t="s">
        <v>1151</v>
      </c>
      <c r="E734" s="46" t="s">
        <v>1218</v>
      </c>
      <c r="F734" s="47">
        <v>4.02E-2</v>
      </c>
      <c r="G734" s="46" t="s">
        <v>729</v>
      </c>
      <c r="H734" s="48">
        <v>4.02E-2</v>
      </c>
      <c r="I734" s="46" t="s">
        <v>1213</v>
      </c>
      <c r="J734" s="49" t="s">
        <v>1201</v>
      </c>
      <c r="K734" s="39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1"/>
      <c r="AF734" s="10"/>
      <c r="AG734" s="10"/>
      <c r="AH734" s="10"/>
      <c r="AI734" s="10"/>
    </row>
    <row r="735" spans="1:35" ht="15.95" customHeight="1" x14ac:dyDescent="0.2">
      <c r="A735" s="46" t="s">
        <v>85</v>
      </c>
      <c r="B735" s="46" t="s">
        <v>726</v>
      </c>
      <c r="C735" s="46" t="s">
        <v>727</v>
      </c>
      <c r="D735" s="46" t="s">
        <v>1151</v>
      </c>
      <c r="E735" s="46" t="s">
        <v>1219</v>
      </c>
      <c r="F735" s="47">
        <v>0.48530000000000001</v>
      </c>
      <c r="G735" s="46" t="s">
        <v>729</v>
      </c>
      <c r="H735" s="48">
        <v>0.48530000000000001</v>
      </c>
      <c r="I735" s="46" t="s">
        <v>1200</v>
      </c>
      <c r="J735" s="49" t="s">
        <v>1201</v>
      </c>
      <c r="K735" s="39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1"/>
      <c r="AF735" s="10"/>
      <c r="AG735" s="10"/>
      <c r="AH735" s="10"/>
      <c r="AI735" s="10"/>
    </row>
    <row r="736" spans="1:35" ht="15.95" customHeight="1" x14ac:dyDescent="0.2">
      <c r="A736" s="46" t="s">
        <v>86</v>
      </c>
      <c r="B736" s="46" t="s">
        <v>726</v>
      </c>
      <c r="C736" s="46" t="s">
        <v>727</v>
      </c>
      <c r="D736" s="46" t="s">
        <v>1151</v>
      </c>
      <c r="E736" s="46" t="s">
        <v>1220</v>
      </c>
      <c r="F736" s="47">
        <v>0.17549999999999999</v>
      </c>
      <c r="G736" s="46" t="s">
        <v>729</v>
      </c>
      <c r="H736" s="48">
        <v>0.17549999999999999</v>
      </c>
      <c r="I736" s="46" t="s">
        <v>1200</v>
      </c>
      <c r="J736" s="49" t="s">
        <v>1201</v>
      </c>
      <c r="K736" s="39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1"/>
      <c r="AF736" s="10"/>
      <c r="AG736" s="10"/>
      <c r="AH736" s="10"/>
      <c r="AI736" s="10"/>
    </row>
    <row r="737" spans="1:35" ht="15.95" customHeight="1" x14ac:dyDescent="0.2">
      <c r="A737" s="46" t="s">
        <v>87</v>
      </c>
      <c r="B737" s="46" t="s">
        <v>726</v>
      </c>
      <c r="C737" s="46" t="s">
        <v>727</v>
      </c>
      <c r="D737" s="46" t="s">
        <v>1151</v>
      </c>
      <c r="E737" s="46" t="s">
        <v>1221</v>
      </c>
      <c r="F737" s="47">
        <v>7.6999999999999999E-2</v>
      </c>
      <c r="G737" s="46" t="s">
        <v>729</v>
      </c>
      <c r="H737" s="48">
        <v>7.6999999999999999E-2</v>
      </c>
      <c r="I737" s="46" t="s">
        <v>1200</v>
      </c>
      <c r="J737" s="49" t="s">
        <v>1166</v>
      </c>
      <c r="K737" s="39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1"/>
      <c r="AF737" s="10"/>
      <c r="AG737" s="10"/>
      <c r="AH737" s="10"/>
      <c r="AI737" s="10"/>
    </row>
    <row r="738" spans="1:35" ht="15.95" customHeight="1" x14ac:dyDescent="0.2">
      <c r="A738" s="46" t="s">
        <v>88</v>
      </c>
      <c r="B738" s="46" t="s">
        <v>726</v>
      </c>
      <c r="C738" s="46" t="s">
        <v>727</v>
      </c>
      <c r="D738" s="46" t="s">
        <v>1151</v>
      </c>
      <c r="E738" s="46" t="s">
        <v>1222</v>
      </c>
      <c r="F738" s="47">
        <v>6.6299999999999998E-2</v>
      </c>
      <c r="G738" s="46" t="s">
        <v>729</v>
      </c>
      <c r="H738" s="48">
        <v>6.6299999999999998E-2</v>
      </c>
      <c r="I738" s="46" t="s">
        <v>1223</v>
      </c>
      <c r="J738" s="60"/>
      <c r="K738" s="39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1"/>
      <c r="AF738" s="10"/>
      <c r="AG738" s="10"/>
      <c r="AH738" s="10"/>
      <c r="AI738" s="10"/>
    </row>
    <row r="739" spans="1:35" ht="15.95" customHeight="1" x14ac:dyDescent="0.2">
      <c r="A739" s="46" t="s">
        <v>89</v>
      </c>
      <c r="B739" s="46" t="s">
        <v>726</v>
      </c>
      <c r="C739" s="46" t="s">
        <v>727</v>
      </c>
      <c r="D739" s="46" t="s">
        <v>1151</v>
      </c>
      <c r="E739" s="46" t="s">
        <v>1224</v>
      </c>
      <c r="F739" s="47">
        <v>0.58740000000000003</v>
      </c>
      <c r="G739" s="46" t="s">
        <v>729</v>
      </c>
      <c r="H739" s="48">
        <v>0.58740000000000003</v>
      </c>
      <c r="I739" s="46" t="s">
        <v>1187</v>
      </c>
      <c r="J739" s="49" t="s">
        <v>1225</v>
      </c>
      <c r="K739" s="39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1"/>
      <c r="AF739" s="10"/>
      <c r="AG739" s="10"/>
      <c r="AH739" s="10"/>
      <c r="AI739" s="10"/>
    </row>
    <row r="740" spans="1:35" ht="15.95" customHeight="1" x14ac:dyDescent="0.2">
      <c r="A740" s="46" t="s">
        <v>90</v>
      </c>
      <c r="B740" s="46" t="s">
        <v>726</v>
      </c>
      <c r="C740" s="46" t="s">
        <v>727</v>
      </c>
      <c r="D740" s="46" t="s">
        <v>1151</v>
      </c>
      <c r="E740" s="46" t="s">
        <v>1226</v>
      </c>
      <c r="F740" s="47">
        <v>3.3E-3</v>
      </c>
      <c r="G740" s="46" t="s">
        <v>729</v>
      </c>
      <c r="H740" s="48">
        <v>3.3E-3</v>
      </c>
      <c r="I740" s="46" t="s">
        <v>1187</v>
      </c>
      <c r="J740" s="49" t="s">
        <v>1225</v>
      </c>
      <c r="K740" s="39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1"/>
      <c r="AF740" s="10"/>
      <c r="AG740" s="10"/>
      <c r="AH740" s="10"/>
      <c r="AI740" s="10"/>
    </row>
    <row r="741" spans="1:35" ht="15.95" customHeight="1" x14ac:dyDescent="0.2">
      <c r="A741" s="46" t="s">
        <v>91</v>
      </c>
      <c r="B741" s="46" t="s">
        <v>726</v>
      </c>
      <c r="C741" s="46" t="s">
        <v>727</v>
      </c>
      <c r="D741" s="46" t="s">
        <v>1151</v>
      </c>
      <c r="E741" s="46" t="s">
        <v>1227</v>
      </c>
      <c r="F741" s="47">
        <v>3.4200000000000001E-2</v>
      </c>
      <c r="G741" s="46" t="s">
        <v>729</v>
      </c>
      <c r="H741" s="48">
        <v>3.4200000000000001E-2</v>
      </c>
      <c r="I741" s="46" t="s">
        <v>1228</v>
      </c>
      <c r="J741" s="49" t="s">
        <v>1225</v>
      </c>
      <c r="K741" s="39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1"/>
      <c r="AF741" s="10"/>
      <c r="AG741" s="10"/>
      <c r="AH741" s="10"/>
      <c r="AI741" s="10"/>
    </row>
    <row r="742" spans="1:35" ht="15.95" customHeight="1" x14ac:dyDescent="0.2">
      <c r="A742" s="46" t="s">
        <v>92</v>
      </c>
      <c r="B742" s="46" t="s">
        <v>726</v>
      </c>
      <c r="C742" s="46" t="s">
        <v>727</v>
      </c>
      <c r="D742" s="46" t="s">
        <v>1151</v>
      </c>
      <c r="E742" s="46" t="s">
        <v>1229</v>
      </c>
      <c r="F742" s="47">
        <v>0.12839999999999999</v>
      </c>
      <c r="G742" s="46" t="s">
        <v>40</v>
      </c>
      <c r="H742" s="48">
        <v>0.12839999999999999</v>
      </c>
      <c r="I742" s="46" t="s">
        <v>1230</v>
      </c>
      <c r="J742" s="49" t="s">
        <v>1231</v>
      </c>
      <c r="K742" s="39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1"/>
      <c r="AF742" s="10"/>
      <c r="AG742" s="10"/>
      <c r="AH742" s="10"/>
      <c r="AI742" s="10"/>
    </row>
    <row r="743" spans="1:35" ht="15.95" customHeight="1" x14ac:dyDescent="0.2">
      <c r="A743" s="46" t="s">
        <v>93</v>
      </c>
      <c r="B743" s="46" t="s">
        <v>726</v>
      </c>
      <c r="C743" s="46" t="s">
        <v>727</v>
      </c>
      <c r="D743" s="46" t="s">
        <v>1151</v>
      </c>
      <c r="E743" s="46" t="s">
        <v>1232</v>
      </c>
      <c r="F743" s="47">
        <v>0.88329999999999997</v>
      </c>
      <c r="G743" s="46" t="s">
        <v>29</v>
      </c>
      <c r="H743" s="48">
        <v>0.88329999999999997</v>
      </c>
      <c r="I743" s="46" t="s">
        <v>1233</v>
      </c>
      <c r="J743" s="60"/>
      <c r="K743" s="39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1"/>
      <c r="AF743" s="10"/>
      <c r="AG743" s="10"/>
      <c r="AH743" s="10"/>
      <c r="AI743" s="10"/>
    </row>
    <row r="744" spans="1:35" ht="15.95" customHeight="1" x14ac:dyDescent="0.2">
      <c r="A744" s="46" t="s">
        <v>94</v>
      </c>
      <c r="B744" s="46" t="s">
        <v>726</v>
      </c>
      <c r="C744" s="46" t="s">
        <v>727</v>
      </c>
      <c r="D744" s="46" t="s">
        <v>1151</v>
      </c>
      <c r="E744" s="46" t="s">
        <v>1234</v>
      </c>
      <c r="F744" s="47">
        <v>9.4500000000000001E-2</v>
      </c>
      <c r="G744" s="46" t="s">
        <v>729</v>
      </c>
      <c r="H744" s="48">
        <v>9.4500000000000001E-2</v>
      </c>
      <c r="I744" s="46" t="s">
        <v>1230</v>
      </c>
      <c r="J744" s="49" t="s">
        <v>1235</v>
      </c>
      <c r="K744" s="39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1"/>
      <c r="AF744" s="10"/>
      <c r="AG744" s="10"/>
      <c r="AH744" s="10"/>
      <c r="AI744" s="10"/>
    </row>
    <row r="745" spans="1:35" ht="15.95" customHeight="1" x14ac:dyDescent="0.2">
      <c r="A745" s="46" t="s">
        <v>95</v>
      </c>
      <c r="B745" s="46" t="s">
        <v>726</v>
      </c>
      <c r="C745" s="46" t="s">
        <v>727</v>
      </c>
      <c r="D745" s="46" t="s">
        <v>1151</v>
      </c>
      <c r="E745" s="46" t="s">
        <v>1236</v>
      </c>
      <c r="F745" s="47">
        <v>0.1067</v>
      </c>
      <c r="G745" s="46" t="s">
        <v>30</v>
      </c>
      <c r="H745" s="48">
        <v>0.1067</v>
      </c>
      <c r="I745" s="46" t="s">
        <v>1230</v>
      </c>
      <c r="J745" s="49" t="s">
        <v>1225</v>
      </c>
      <c r="K745" s="39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1"/>
      <c r="AF745" s="10"/>
      <c r="AG745" s="10"/>
      <c r="AH745" s="10"/>
      <c r="AI745" s="10"/>
    </row>
    <row r="746" spans="1:35" ht="15.95" customHeight="1" x14ac:dyDescent="0.2">
      <c r="A746" s="46" t="s">
        <v>96</v>
      </c>
      <c r="B746" s="46" t="s">
        <v>726</v>
      </c>
      <c r="C746" s="46" t="s">
        <v>727</v>
      </c>
      <c r="D746" s="46" t="s">
        <v>1151</v>
      </c>
      <c r="E746" s="46" t="s">
        <v>1237</v>
      </c>
      <c r="F746" s="47">
        <v>0.51480000000000004</v>
      </c>
      <c r="G746" s="46" t="s">
        <v>30</v>
      </c>
      <c r="H746" s="48">
        <v>0.51480000000000004</v>
      </c>
      <c r="I746" s="46" t="s">
        <v>1230</v>
      </c>
      <c r="J746" s="49" t="s">
        <v>1235</v>
      </c>
      <c r="K746" s="39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1"/>
      <c r="AF746" s="10"/>
      <c r="AG746" s="10"/>
      <c r="AH746" s="10"/>
      <c r="AI746" s="10"/>
    </row>
    <row r="747" spans="1:35" ht="15.95" customHeight="1" x14ac:dyDescent="0.2">
      <c r="A747" s="46" t="s">
        <v>97</v>
      </c>
      <c r="B747" s="46" t="s">
        <v>726</v>
      </c>
      <c r="C747" s="46" t="s">
        <v>727</v>
      </c>
      <c r="D747" s="46" t="s">
        <v>1151</v>
      </c>
      <c r="E747" s="46" t="s">
        <v>1238</v>
      </c>
      <c r="F747" s="47">
        <v>0.3</v>
      </c>
      <c r="G747" s="46" t="s">
        <v>30</v>
      </c>
      <c r="H747" s="48">
        <v>0.3</v>
      </c>
      <c r="I747" s="46" t="s">
        <v>1230</v>
      </c>
      <c r="J747" s="49" t="s">
        <v>1235</v>
      </c>
      <c r="K747" s="39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1"/>
      <c r="AF747" s="10"/>
      <c r="AG747" s="10"/>
      <c r="AH747" s="10"/>
      <c r="AI747" s="10"/>
    </row>
    <row r="748" spans="1:35" ht="15.95" customHeight="1" x14ac:dyDescent="0.2">
      <c r="A748" s="46" t="s">
        <v>98</v>
      </c>
      <c r="B748" s="46" t="s">
        <v>726</v>
      </c>
      <c r="C748" s="46" t="s">
        <v>727</v>
      </c>
      <c r="D748" s="46" t="s">
        <v>1151</v>
      </c>
      <c r="E748" s="46" t="s">
        <v>1239</v>
      </c>
      <c r="F748" s="47">
        <v>0.13789999999999999</v>
      </c>
      <c r="G748" s="46" t="s">
        <v>28</v>
      </c>
      <c r="H748" s="48">
        <v>0.13789999999999999</v>
      </c>
      <c r="I748" s="46" t="s">
        <v>1230</v>
      </c>
      <c r="J748" s="49" t="s">
        <v>1240</v>
      </c>
      <c r="K748" s="39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1"/>
      <c r="AF748" s="10"/>
      <c r="AG748" s="10"/>
      <c r="AH748" s="10"/>
      <c r="AI748" s="10"/>
    </row>
    <row r="749" spans="1:35" ht="15.95" customHeight="1" x14ac:dyDescent="0.2">
      <c r="A749" s="46" t="s">
        <v>99</v>
      </c>
      <c r="B749" s="46" t="s">
        <v>726</v>
      </c>
      <c r="C749" s="46" t="s">
        <v>727</v>
      </c>
      <c r="D749" s="46" t="s">
        <v>1151</v>
      </c>
      <c r="E749" s="46" t="s">
        <v>1241</v>
      </c>
      <c r="F749" s="47">
        <v>6.6600000000000006E-2</v>
      </c>
      <c r="G749" s="46" t="s">
        <v>29</v>
      </c>
      <c r="H749" s="48">
        <v>6.6600000000000006E-2</v>
      </c>
      <c r="I749" s="46" t="s">
        <v>1230</v>
      </c>
      <c r="J749" s="49" t="s">
        <v>1242</v>
      </c>
      <c r="K749" s="39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1"/>
      <c r="AF749" s="10"/>
      <c r="AG749" s="10"/>
      <c r="AH749" s="10"/>
      <c r="AI749" s="10"/>
    </row>
    <row r="750" spans="1:35" ht="15.95" customHeight="1" x14ac:dyDescent="0.2">
      <c r="A750" s="178" t="s">
        <v>100</v>
      </c>
      <c r="B750" s="178" t="s">
        <v>726</v>
      </c>
      <c r="C750" s="178" t="s">
        <v>727</v>
      </c>
      <c r="D750" s="178" t="s">
        <v>1151</v>
      </c>
      <c r="E750" s="197" t="s">
        <v>1243</v>
      </c>
      <c r="F750" s="176">
        <v>4.0506000000000002</v>
      </c>
      <c r="G750" s="46" t="s">
        <v>30</v>
      </c>
      <c r="H750" s="62">
        <v>0.59640000000000004</v>
      </c>
      <c r="I750" s="180" t="s">
        <v>1230</v>
      </c>
      <c r="J750" s="182" t="s">
        <v>1225</v>
      </c>
      <c r="K750" s="39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1"/>
      <c r="AF750" s="10"/>
      <c r="AG750" s="10"/>
      <c r="AH750" s="10"/>
      <c r="AI750" s="10"/>
    </row>
    <row r="751" spans="1:35" ht="15.95" customHeight="1" x14ac:dyDescent="0.2">
      <c r="A751" s="179"/>
      <c r="B751" s="179"/>
      <c r="C751" s="179"/>
      <c r="D751" s="179"/>
      <c r="E751" s="198"/>
      <c r="F751" s="177"/>
      <c r="G751" s="46" t="s">
        <v>35</v>
      </c>
      <c r="H751" s="62">
        <v>3.4542000000000002</v>
      </c>
      <c r="I751" s="181"/>
      <c r="J751" s="183"/>
      <c r="K751" s="39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1"/>
      <c r="AF751" s="10"/>
      <c r="AG751" s="10"/>
      <c r="AH751" s="10"/>
      <c r="AI751" s="10"/>
    </row>
    <row r="752" spans="1:35" ht="15.95" customHeight="1" x14ac:dyDescent="0.2">
      <c r="A752" s="46" t="s">
        <v>101</v>
      </c>
      <c r="B752" s="46" t="s">
        <v>726</v>
      </c>
      <c r="C752" s="46" t="s">
        <v>727</v>
      </c>
      <c r="D752" s="46" t="s">
        <v>1151</v>
      </c>
      <c r="E752" s="46" t="s">
        <v>1244</v>
      </c>
      <c r="F752" s="47">
        <v>6.2199999999999998E-2</v>
      </c>
      <c r="G752" s="46" t="s">
        <v>729</v>
      </c>
      <c r="H752" s="48">
        <v>6.2199999999999998E-2</v>
      </c>
      <c r="I752" s="46" t="s">
        <v>1228</v>
      </c>
      <c r="J752" s="49" t="s">
        <v>1242</v>
      </c>
      <c r="K752" s="39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1"/>
      <c r="AF752" s="10"/>
      <c r="AG752" s="10"/>
      <c r="AH752" s="10"/>
      <c r="AI752" s="10"/>
    </row>
    <row r="753" spans="1:35" ht="15.95" customHeight="1" x14ac:dyDescent="0.2">
      <c r="A753" s="46" t="s">
        <v>102</v>
      </c>
      <c r="B753" s="46" t="s">
        <v>726</v>
      </c>
      <c r="C753" s="46" t="s">
        <v>727</v>
      </c>
      <c r="D753" s="46" t="s">
        <v>1151</v>
      </c>
      <c r="E753" s="46" t="s">
        <v>1245</v>
      </c>
      <c r="F753" s="47">
        <v>0.66300000000000003</v>
      </c>
      <c r="G753" s="46" t="s">
        <v>729</v>
      </c>
      <c r="H753" s="48">
        <v>0.66300000000000003</v>
      </c>
      <c r="I753" s="46" t="s">
        <v>1200</v>
      </c>
      <c r="J753" s="49" t="s">
        <v>1166</v>
      </c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1"/>
      <c r="AF753" s="10"/>
      <c r="AG753" s="10"/>
      <c r="AH753" s="10"/>
      <c r="AI753" s="10"/>
    </row>
    <row r="754" spans="1:35" ht="15.95" customHeight="1" x14ac:dyDescent="0.2">
      <c r="A754" s="178" t="s">
        <v>103</v>
      </c>
      <c r="B754" s="178" t="s">
        <v>726</v>
      </c>
      <c r="C754" s="178" t="s">
        <v>727</v>
      </c>
      <c r="D754" s="178" t="s">
        <v>1151</v>
      </c>
      <c r="E754" s="178" t="s">
        <v>1246</v>
      </c>
      <c r="F754" s="176">
        <v>0.15110000000000001</v>
      </c>
      <c r="G754" s="46" t="s">
        <v>714</v>
      </c>
      <c r="H754" s="62">
        <v>6.5500000000000003E-2</v>
      </c>
      <c r="I754" s="180" t="s">
        <v>1223</v>
      </c>
      <c r="J754" s="174"/>
      <c r="K754" s="39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1"/>
      <c r="AF754" s="10"/>
      <c r="AG754" s="10"/>
      <c r="AH754" s="10"/>
      <c r="AI754" s="10"/>
    </row>
    <row r="755" spans="1:35" ht="15.95" customHeight="1" x14ac:dyDescent="0.2">
      <c r="A755" s="179"/>
      <c r="B755" s="179"/>
      <c r="C755" s="179"/>
      <c r="D755" s="179"/>
      <c r="E755" s="179"/>
      <c r="F755" s="177"/>
      <c r="G755" s="62" t="s">
        <v>44</v>
      </c>
      <c r="H755" s="62">
        <v>8.5599999999999996E-2</v>
      </c>
      <c r="I755" s="181"/>
      <c r="J755" s="175"/>
      <c r="K755" s="39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1"/>
      <c r="AF755" s="10"/>
      <c r="AG755" s="10"/>
      <c r="AH755" s="10"/>
      <c r="AI755" s="10"/>
    </row>
    <row r="756" spans="1:35" ht="15.95" customHeight="1" x14ac:dyDescent="0.2">
      <c r="A756" s="46" t="s">
        <v>104</v>
      </c>
      <c r="B756" s="46" t="s">
        <v>726</v>
      </c>
      <c r="C756" s="46" t="s">
        <v>727</v>
      </c>
      <c r="D756" s="46" t="s">
        <v>1151</v>
      </c>
      <c r="E756" s="46" t="s">
        <v>1247</v>
      </c>
      <c r="F756" s="47">
        <v>0.63480000000000003</v>
      </c>
      <c r="G756" s="46" t="s">
        <v>30</v>
      </c>
      <c r="H756" s="48">
        <v>0.63480000000000003</v>
      </c>
      <c r="I756" s="46" t="s">
        <v>1248</v>
      </c>
      <c r="J756" s="49" t="s">
        <v>1249</v>
      </c>
      <c r="K756" s="39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1"/>
      <c r="AF756" s="10"/>
      <c r="AG756" s="10"/>
      <c r="AH756" s="10"/>
      <c r="AI756" s="10"/>
    </row>
    <row r="757" spans="1:35" ht="15.95" customHeight="1" x14ac:dyDescent="0.2">
      <c r="A757" s="46" t="s">
        <v>105</v>
      </c>
      <c r="B757" s="46" t="s">
        <v>726</v>
      </c>
      <c r="C757" s="46" t="s">
        <v>727</v>
      </c>
      <c r="D757" s="46" t="s">
        <v>1151</v>
      </c>
      <c r="E757" s="46" t="s">
        <v>1250</v>
      </c>
      <c r="F757" s="47">
        <v>6.2E-2</v>
      </c>
      <c r="G757" s="46" t="s">
        <v>715</v>
      </c>
      <c r="H757" s="48">
        <v>6.2E-2</v>
      </c>
      <c r="I757" s="46" t="s">
        <v>1251</v>
      </c>
      <c r="J757" s="49" t="s">
        <v>1252</v>
      </c>
      <c r="K757" s="39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1"/>
      <c r="AF757" s="10"/>
      <c r="AG757" s="10"/>
      <c r="AH757" s="10"/>
      <c r="AI757" s="10"/>
    </row>
    <row r="758" spans="1:35" ht="15.95" customHeight="1" x14ac:dyDescent="0.2">
      <c r="A758" s="46" t="s">
        <v>106</v>
      </c>
      <c r="B758" s="46" t="s">
        <v>726</v>
      </c>
      <c r="C758" s="46" t="s">
        <v>727</v>
      </c>
      <c r="D758" s="46" t="s">
        <v>1151</v>
      </c>
      <c r="E758" s="46" t="s">
        <v>1253</v>
      </c>
      <c r="F758" s="47">
        <v>1.3599999999999999E-2</v>
      </c>
      <c r="G758" s="46" t="s">
        <v>31</v>
      </c>
      <c r="H758" s="48">
        <v>1.3599999999999999E-2</v>
      </c>
      <c r="I758" s="46" t="s">
        <v>1254</v>
      </c>
      <c r="J758" s="60"/>
      <c r="K758" s="39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1"/>
      <c r="AF758" s="10"/>
      <c r="AG758" s="10"/>
      <c r="AH758" s="10"/>
      <c r="AI758" s="10"/>
    </row>
    <row r="759" spans="1:35" ht="15.95" customHeight="1" x14ac:dyDescent="0.2">
      <c r="A759" s="46" t="s">
        <v>107</v>
      </c>
      <c r="B759" s="46" t="s">
        <v>726</v>
      </c>
      <c r="C759" s="46" t="s">
        <v>727</v>
      </c>
      <c r="D759" s="46" t="s">
        <v>1151</v>
      </c>
      <c r="E759" s="46" t="s">
        <v>1255</v>
      </c>
      <c r="F759" s="47">
        <v>8.5000000000000006E-3</v>
      </c>
      <c r="G759" s="46" t="s">
        <v>31</v>
      </c>
      <c r="H759" s="48">
        <v>8.5000000000000006E-3</v>
      </c>
      <c r="I759" s="46" t="s">
        <v>1256</v>
      </c>
      <c r="J759" s="60"/>
      <c r="K759" s="39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1"/>
      <c r="AF759" s="10"/>
      <c r="AG759" s="10"/>
      <c r="AH759" s="10"/>
      <c r="AI759" s="10"/>
    </row>
    <row r="760" spans="1:35" ht="15.95" customHeight="1" x14ac:dyDescent="0.2">
      <c r="A760" s="46" t="s">
        <v>108</v>
      </c>
      <c r="B760" s="46" t="s">
        <v>726</v>
      </c>
      <c r="C760" s="46" t="s">
        <v>727</v>
      </c>
      <c r="D760" s="46" t="s">
        <v>1151</v>
      </c>
      <c r="E760" s="46" t="s">
        <v>1257</v>
      </c>
      <c r="F760" s="47">
        <v>3.4000000000000002E-2</v>
      </c>
      <c r="G760" s="46" t="s">
        <v>729</v>
      </c>
      <c r="H760" s="48">
        <v>3.4000000000000002E-2</v>
      </c>
      <c r="I760" s="46" t="s">
        <v>1258</v>
      </c>
      <c r="J760" s="60"/>
      <c r="K760" s="39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1"/>
      <c r="AF760" s="10"/>
      <c r="AG760" s="10"/>
      <c r="AH760" s="10"/>
      <c r="AI760" s="10"/>
    </row>
    <row r="761" spans="1:35" ht="15.95" customHeight="1" x14ac:dyDescent="0.2">
      <c r="A761" s="46" t="s">
        <v>109</v>
      </c>
      <c r="B761" s="46" t="s">
        <v>726</v>
      </c>
      <c r="C761" s="46" t="s">
        <v>727</v>
      </c>
      <c r="D761" s="46" t="s">
        <v>1151</v>
      </c>
      <c r="E761" s="50">
        <v>115</v>
      </c>
      <c r="F761" s="47">
        <v>0.2397</v>
      </c>
      <c r="G761" s="46" t="s">
        <v>729</v>
      </c>
      <c r="H761" s="48">
        <v>0.2397</v>
      </c>
      <c r="I761" s="46" t="s">
        <v>1187</v>
      </c>
      <c r="J761" s="60"/>
      <c r="K761" s="39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1"/>
      <c r="AF761" s="10"/>
      <c r="AG761" s="10"/>
      <c r="AH761" s="10"/>
      <c r="AI761" s="10"/>
    </row>
    <row r="762" spans="1:35" ht="15.95" customHeight="1" x14ac:dyDescent="0.2">
      <c r="A762" s="46" t="s">
        <v>110</v>
      </c>
      <c r="B762" s="46" t="s">
        <v>726</v>
      </c>
      <c r="C762" s="46" t="s">
        <v>727</v>
      </c>
      <c r="D762" s="46" t="s">
        <v>1151</v>
      </c>
      <c r="E762" s="46" t="s">
        <v>1259</v>
      </c>
      <c r="F762" s="47">
        <v>0.30480000000000002</v>
      </c>
      <c r="G762" s="46" t="s">
        <v>729</v>
      </c>
      <c r="H762" s="48">
        <v>0.30480000000000002</v>
      </c>
      <c r="I762" s="46" t="s">
        <v>1200</v>
      </c>
      <c r="J762" s="49" t="s">
        <v>1260</v>
      </c>
      <c r="K762" s="39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1"/>
      <c r="AF762" s="10"/>
      <c r="AG762" s="10"/>
      <c r="AH762" s="10"/>
      <c r="AI762" s="10"/>
    </row>
    <row r="763" spans="1:35" ht="15.95" customHeight="1" x14ac:dyDescent="0.2">
      <c r="A763" s="46" t="s">
        <v>111</v>
      </c>
      <c r="B763" s="43" t="s">
        <v>726</v>
      </c>
      <c r="C763" s="43" t="s">
        <v>727</v>
      </c>
      <c r="D763" s="43" t="s">
        <v>1151</v>
      </c>
      <c r="E763" s="43" t="s">
        <v>1261</v>
      </c>
      <c r="F763" s="44">
        <v>3.9199999999999999E-2</v>
      </c>
      <c r="G763" s="43" t="s">
        <v>729</v>
      </c>
      <c r="H763" s="45">
        <v>3.9199999999999999E-2</v>
      </c>
      <c r="I763" s="46" t="s">
        <v>1262</v>
      </c>
      <c r="J763" s="61"/>
      <c r="K763" s="38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1"/>
      <c r="AF763" s="10"/>
      <c r="AG763" s="10"/>
      <c r="AH763" s="10"/>
      <c r="AI763" s="10"/>
    </row>
    <row r="764" spans="1:35" ht="15.95" customHeight="1" x14ac:dyDescent="0.2">
      <c r="A764" s="46" t="s">
        <v>112</v>
      </c>
      <c r="B764" s="46" t="s">
        <v>726</v>
      </c>
      <c r="C764" s="46" t="s">
        <v>727</v>
      </c>
      <c r="D764" s="46" t="s">
        <v>1151</v>
      </c>
      <c r="E764" s="50">
        <v>120</v>
      </c>
      <c r="F764" s="47">
        <v>7.22E-2</v>
      </c>
      <c r="G764" s="46" t="s">
        <v>48</v>
      </c>
      <c r="H764" s="48">
        <v>7.22E-2</v>
      </c>
      <c r="I764" s="46" t="s">
        <v>1187</v>
      </c>
      <c r="J764" s="60"/>
      <c r="K764" s="39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1"/>
      <c r="AF764" s="10"/>
      <c r="AG764" s="10"/>
      <c r="AH764" s="10"/>
      <c r="AI764" s="10"/>
    </row>
    <row r="765" spans="1:35" ht="15.95" customHeight="1" x14ac:dyDescent="0.2">
      <c r="A765" s="178" t="s">
        <v>113</v>
      </c>
      <c r="B765" s="178" t="s">
        <v>726</v>
      </c>
      <c r="C765" s="178" t="s">
        <v>727</v>
      </c>
      <c r="D765" s="178" t="s">
        <v>1151</v>
      </c>
      <c r="E765" s="178" t="s">
        <v>1263</v>
      </c>
      <c r="F765" s="176">
        <v>1.1909000000000001</v>
      </c>
      <c r="G765" s="46" t="s">
        <v>717</v>
      </c>
      <c r="H765" s="62">
        <v>0.24260000000000001</v>
      </c>
      <c r="I765" s="180" t="s">
        <v>1264</v>
      </c>
      <c r="J765" s="186"/>
      <c r="K765" s="4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1"/>
      <c r="AF765" s="10"/>
      <c r="AG765" s="10"/>
      <c r="AH765" s="10"/>
      <c r="AI765" s="10"/>
    </row>
    <row r="766" spans="1:35" ht="15.95" customHeight="1" x14ac:dyDescent="0.2">
      <c r="A766" s="190"/>
      <c r="B766" s="190"/>
      <c r="C766" s="190"/>
      <c r="D766" s="190"/>
      <c r="E766" s="190"/>
      <c r="F766" s="189"/>
      <c r="G766" s="46" t="s">
        <v>714</v>
      </c>
      <c r="H766" s="62">
        <v>0.58169999999999999</v>
      </c>
      <c r="I766" s="191"/>
      <c r="J766" s="187"/>
      <c r="K766" s="4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1"/>
      <c r="AF766" s="10"/>
      <c r="AG766" s="10"/>
      <c r="AH766" s="10"/>
      <c r="AI766" s="10"/>
    </row>
    <row r="767" spans="1:35" ht="15.95" customHeight="1" x14ac:dyDescent="0.2">
      <c r="A767" s="190"/>
      <c r="B767" s="190"/>
      <c r="C767" s="190"/>
      <c r="D767" s="190"/>
      <c r="E767" s="190"/>
      <c r="F767" s="189"/>
      <c r="G767" s="46" t="s">
        <v>715</v>
      </c>
      <c r="H767" s="62">
        <v>0.30359999999999998</v>
      </c>
      <c r="I767" s="191"/>
      <c r="J767" s="187"/>
      <c r="K767" s="4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1"/>
      <c r="AF767" s="10"/>
      <c r="AG767" s="10"/>
      <c r="AH767" s="10"/>
      <c r="AI767" s="10"/>
    </row>
    <row r="768" spans="1:35" ht="15.95" customHeight="1" x14ac:dyDescent="0.2">
      <c r="A768" s="179"/>
      <c r="B768" s="179"/>
      <c r="C768" s="179"/>
      <c r="D768" s="179"/>
      <c r="E768" s="179"/>
      <c r="F768" s="177"/>
      <c r="G768" s="46" t="s">
        <v>2374</v>
      </c>
      <c r="H768" s="62">
        <v>6.3E-2</v>
      </c>
      <c r="I768" s="181"/>
      <c r="J768" s="188"/>
      <c r="K768" s="4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1"/>
      <c r="AF768" s="10"/>
      <c r="AG768" s="10"/>
      <c r="AH768" s="10"/>
      <c r="AI768" s="10"/>
    </row>
    <row r="769" spans="1:35" ht="15.95" customHeight="1" x14ac:dyDescent="0.2">
      <c r="A769" s="46" t="s">
        <v>114</v>
      </c>
      <c r="B769" s="46" t="s">
        <v>726</v>
      </c>
      <c r="C769" s="46" t="s">
        <v>727</v>
      </c>
      <c r="D769" s="46" t="s">
        <v>1151</v>
      </c>
      <c r="E769" s="50">
        <v>1227</v>
      </c>
      <c r="F769" s="47">
        <v>2.12E-2</v>
      </c>
      <c r="G769" s="46" t="s">
        <v>729</v>
      </c>
      <c r="H769" s="48">
        <v>2.12E-2</v>
      </c>
      <c r="I769" s="46" t="s">
        <v>1228</v>
      </c>
      <c r="J769" s="49" t="s">
        <v>1252</v>
      </c>
      <c r="K769" s="39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1"/>
      <c r="AF769" s="10"/>
      <c r="AG769" s="10"/>
      <c r="AH769" s="10"/>
      <c r="AI769" s="10"/>
    </row>
    <row r="770" spans="1:35" ht="15.95" customHeight="1" x14ac:dyDescent="0.2">
      <c r="A770" s="46" t="s">
        <v>115</v>
      </c>
      <c r="B770" s="46" t="s">
        <v>726</v>
      </c>
      <c r="C770" s="46" t="s">
        <v>727</v>
      </c>
      <c r="D770" s="46" t="s">
        <v>1151</v>
      </c>
      <c r="E770" s="50">
        <v>1228</v>
      </c>
      <c r="F770" s="47">
        <v>2.9000000000000001E-2</v>
      </c>
      <c r="G770" s="46" t="s">
        <v>729</v>
      </c>
      <c r="H770" s="48">
        <v>2.9000000000000001E-2</v>
      </c>
      <c r="I770" s="46" t="s">
        <v>1228</v>
      </c>
      <c r="J770" s="49" t="s">
        <v>1252</v>
      </c>
      <c r="K770" s="39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1"/>
      <c r="AF770" s="10"/>
      <c r="AG770" s="10"/>
      <c r="AH770" s="10"/>
      <c r="AI770" s="10"/>
    </row>
    <row r="771" spans="1:35" ht="15.95" customHeight="1" x14ac:dyDescent="0.2">
      <c r="A771" s="46" t="s">
        <v>116</v>
      </c>
      <c r="B771" s="46" t="s">
        <v>726</v>
      </c>
      <c r="C771" s="46" t="s">
        <v>727</v>
      </c>
      <c r="D771" s="46" t="s">
        <v>1151</v>
      </c>
      <c r="E771" s="46" t="s">
        <v>765</v>
      </c>
      <c r="F771" s="47">
        <v>0.2225</v>
      </c>
      <c r="G771" s="46" t="s">
        <v>48</v>
      </c>
      <c r="H771" s="48">
        <v>0.2225</v>
      </c>
      <c r="I771" s="46" t="s">
        <v>1265</v>
      </c>
      <c r="J771" s="60"/>
      <c r="K771" s="39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1"/>
      <c r="AF771" s="10"/>
      <c r="AG771" s="10"/>
      <c r="AH771" s="10"/>
      <c r="AI771" s="10"/>
    </row>
    <row r="772" spans="1:35" ht="15.95" customHeight="1" x14ac:dyDescent="0.2">
      <c r="A772" s="46" t="s">
        <v>117</v>
      </c>
      <c r="B772" s="46" t="s">
        <v>726</v>
      </c>
      <c r="C772" s="46" t="s">
        <v>727</v>
      </c>
      <c r="D772" s="46" t="s">
        <v>1151</v>
      </c>
      <c r="E772" s="50">
        <v>127</v>
      </c>
      <c r="F772" s="47">
        <v>0.21940000000000001</v>
      </c>
      <c r="G772" s="46" t="s">
        <v>48</v>
      </c>
      <c r="H772" s="48">
        <v>0.21940000000000001</v>
      </c>
      <c r="I772" s="46" t="s">
        <v>1187</v>
      </c>
      <c r="J772" s="60"/>
      <c r="K772" s="39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1"/>
      <c r="AF772" s="10"/>
      <c r="AG772" s="10"/>
      <c r="AH772" s="10"/>
      <c r="AI772" s="10"/>
    </row>
    <row r="773" spans="1:35" ht="15.95" customHeight="1" x14ac:dyDescent="0.2">
      <c r="A773" s="178" t="s">
        <v>118</v>
      </c>
      <c r="B773" s="178" t="s">
        <v>726</v>
      </c>
      <c r="C773" s="178" t="s">
        <v>727</v>
      </c>
      <c r="D773" s="178" t="s">
        <v>1151</v>
      </c>
      <c r="E773" s="184">
        <v>13</v>
      </c>
      <c r="F773" s="176">
        <v>0.51600000000000001</v>
      </c>
      <c r="G773" s="46" t="s">
        <v>2384</v>
      </c>
      <c r="H773" s="62">
        <v>8.2100000000000006E-2</v>
      </c>
      <c r="I773" s="180" t="s">
        <v>1266</v>
      </c>
      <c r="J773" s="174"/>
      <c r="K773" s="39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1"/>
      <c r="AF773" s="10"/>
      <c r="AG773" s="10"/>
      <c r="AH773" s="10"/>
      <c r="AI773" s="10"/>
    </row>
    <row r="774" spans="1:35" ht="15.95" customHeight="1" x14ac:dyDescent="0.2">
      <c r="A774" s="179"/>
      <c r="B774" s="179"/>
      <c r="C774" s="179"/>
      <c r="D774" s="179"/>
      <c r="E774" s="185"/>
      <c r="F774" s="177"/>
      <c r="G774" s="46" t="s">
        <v>715</v>
      </c>
      <c r="H774" s="62">
        <v>0.43390000000000001</v>
      </c>
      <c r="I774" s="181"/>
      <c r="J774" s="175"/>
      <c r="K774" s="39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1"/>
      <c r="AF774" s="10"/>
      <c r="AG774" s="10"/>
      <c r="AH774" s="10"/>
      <c r="AI774" s="10"/>
    </row>
    <row r="775" spans="1:35" ht="15.95" customHeight="1" x14ac:dyDescent="0.2">
      <c r="A775" s="46" t="s">
        <v>119</v>
      </c>
      <c r="B775" s="46" t="s">
        <v>726</v>
      </c>
      <c r="C775" s="46" t="s">
        <v>727</v>
      </c>
      <c r="D775" s="46" t="s">
        <v>1151</v>
      </c>
      <c r="E775" s="46" t="s">
        <v>1267</v>
      </c>
      <c r="F775" s="47">
        <v>0.13200000000000001</v>
      </c>
      <c r="G775" s="46" t="s">
        <v>30</v>
      </c>
      <c r="H775" s="48">
        <v>0.13200000000000001</v>
      </c>
      <c r="I775" s="46" t="s">
        <v>1268</v>
      </c>
      <c r="J775" s="49" t="s">
        <v>1269</v>
      </c>
      <c r="K775" s="39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1"/>
      <c r="AF775" s="10"/>
      <c r="AG775" s="10"/>
      <c r="AH775" s="10"/>
      <c r="AI775" s="10"/>
    </row>
    <row r="776" spans="1:35" ht="15.95" customHeight="1" x14ac:dyDescent="0.2">
      <c r="A776" s="46" t="s">
        <v>120</v>
      </c>
      <c r="B776" s="46" t="s">
        <v>726</v>
      </c>
      <c r="C776" s="46" t="s">
        <v>727</v>
      </c>
      <c r="D776" s="46" t="s">
        <v>1151</v>
      </c>
      <c r="E776" s="46" t="s">
        <v>1270</v>
      </c>
      <c r="F776" s="47">
        <v>0.34399999999999997</v>
      </c>
      <c r="G776" s="46" t="s">
        <v>30</v>
      </c>
      <c r="H776" s="48">
        <v>0.34399999999999997</v>
      </c>
      <c r="I776" s="46" t="s">
        <v>1271</v>
      </c>
      <c r="J776" s="49" t="s">
        <v>1269</v>
      </c>
      <c r="K776" s="39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1"/>
      <c r="AF776" s="10"/>
      <c r="AG776" s="10"/>
      <c r="AH776" s="10"/>
      <c r="AI776" s="10"/>
    </row>
    <row r="777" spans="1:35" ht="15.95" customHeight="1" x14ac:dyDescent="0.2">
      <c r="A777" s="46" t="s">
        <v>121</v>
      </c>
      <c r="B777" s="46" t="s">
        <v>726</v>
      </c>
      <c r="C777" s="46" t="s">
        <v>727</v>
      </c>
      <c r="D777" s="46" t="s">
        <v>1151</v>
      </c>
      <c r="E777" s="46" t="s">
        <v>1272</v>
      </c>
      <c r="F777" s="47">
        <v>2.4400000000000002E-2</v>
      </c>
      <c r="G777" s="46" t="s">
        <v>729</v>
      </c>
      <c r="H777" s="48">
        <v>2.4400000000000002E-2</v>
      </c>
      <c r="I777" s="46" t="s">
        <v>1273</v>
      </c>
      <c r="J777" s="49" t="s">
        <v>1269</v>
      </c>
      <c r="K777" s="39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1"/>
      <c r="AF777" s="10"/>
      <c r="AG777" s="10"/>
      <c r="AH777" s="10"/>
      <c r="AI777" s="10"/>
    </row>
    <row r="778" spans="1:35" ht="15.95" customHeight="1" x14ac:dyDescent="0.2">
      <c r="A778" s="46" t="s">
        <v>122</v>
      </c>
      <c r="B778" s="46" t="s">
        <v>726</v>
      </c>
      <c r="C778" s="46" t="s">
        <v>727</v>
      </c>
      <c r="D778" s="46" t="s">
        <v>1151</v>
      </c>
      <c r="E778" s="50">
        <v>1329</v>
      </c>
      <c r="F778" s="47">
        <v>1.24E-2</v>
      </c>
      <c r="G778" s="46" t="s">
        <v>729</v>
      </c>
      <c r="H778" s="48">
        <v>1.24E-2</v>
      </c>
      <c r="I778" s="46" t="s">
        <v>1274</v>
      </c>
      <c r="J778" s="49" t="s">
        <v>1275</v>
      </c>
      <c r="K778" s="39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1"/>
      <c r="AF778" s="10"/>
      <c r="AG778" s="10"/>
      <c r="AH778" s="10"/>
      <c r="AI778" s="10"/>
    </row>
    <row r="779" spans="1:35" ht="15.95" customHeight="1" x14ac:dyDescent="0.2">
      <c r="A779" s="46" t="s">
        <v>123</v>
      </c>
      <c r="B779" s="46" t="s">
        <v>726</v>
      </c>
      <c r="C779" s="46" t="s">
        <v>727</v>
      </c>
      <c r="D779" s="46" t="s">
        <v>1151</v>
      </c>
      <c r="E779" s="46" t="s">
        <v>1276</v>
      </c>
      <c r="F779" s="47">
        <v>1.9199999999999998E-2</v>
      </c>
      <c r="G779" s="46" t="s">
        <v>729</v>
      </c>
      <c r="H779" s="48">
        <v>1.9199999999999998E-2</v>
      </c>
      <c r="I779" s="46" t="s">
        <v>1274</v>
      </c>
      <c r="J779" s="60"/>
      <c r="K779" s="39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1"/>
      <c r="AF779" s="10"/>
      <c r="AG779" s="10"/>
      <c r="AH779" s="10"/>
      <c r="AI779" s="10"/>
    </row>
    <row r="780" spans="1:35" ht="15.95" customHeight="1" x14ac:dyDescent="0.2">
      <c r="A780" s="46" t="s">
        <v>124</v>
      </c>
      <c r="B780" s="46" t="s">
        <v>726</v>
      </c>
      <c r="C780" s="46" t="s">
        <v>727</v>
      </c>
      <c r="D780" s="46" t="s">
        <v>1151</v>
      </c>
      <c r="E780" s="50">
        <v>1331</v>
      </c>
      <c r="F780" s="47">
        <v>0.02</v>
      </c>
      <c r="G780" s="46" t="s">
        <v>729</v>
      </c>
      <c r="H780" s="48">
        <v>0.02</v>
      </c>
      <c r="I780" s="46" t="s">
        <v>1274</v>
      </c>
      <c r="J780" s="49" t="s">
        <v>1277</v>
      </c>
      <c r="K780" s="39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1"/>
      <c r="AF780" s="10"/>
      <c r="AG780" s="10"/>
      <c r="AH780" s="10"/>
      <c r="AI780" s="10"/>
    </row>
    <row r="781" spans="1:35" ht="15.95" customHeight="1" x14ac:dyDescent="0.2">
      <c r="A781" s="46" t="s">
        <v>125</v>
      </c>
      <c r="B781" s="46" t="s">
        <v>726</v>
      </c>
      <c r="C781" s="46" t="s">
        <v>727</v>
      </c>
      <c r="D781" s="46" t="s">
        <v>1151</v>
      </c>
      <c r="E781" s="50">
        <v>1332</v>
      </c>
      <c r="F781" s="47">
        <v>2.3E-2</v>
      </c>
      <c r="G781" s="46" t="s">
        <v>729</v>
      </c>
      <c r="H781" s="48">
        <v>2.3E-2</v>
      </c>
      <c r="I781" s="46" t="s">
        <v>1274</v>
      </c>
      <c r="J781" s="49" t="s">
        <v>1275</v>
      </c>
      <c r="K781" s="39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1"/>
      <c r="AF781" s="10"/>
      <c r="AG781" s="10"/>
      <c r="AH781" s="10"/>
      <c r="AI781" s="10"/>
    </row>
    <row r="782" spans="1:35" ht="15.95" customHeight="1" x14ac:dyDescent="0.2">
      <c r="A782" s="46" t="s">
        <v>126</v>
      </c>
      <c r="B782" s="46" t="s">
        <v>726</v>
      </c>
      <c r="C782" s="46" t="s">
        <v>727</v>
      </c>
      <c r="D782" s="46" t="s">
        <v>1151</v>
      </c>
      <c r="E782" s="46" t="s">
        <v>1278</v>
      </c>
      <c r="F782" s="47">
        <v>1.3299999999999999E-2</v>
      </c>
      <c r="G782" s="46" t="s">
        <v>717</v>
      </c>
      <c r="H782" s="48">
        <v>1.3299999999999999E-2</v>
      </c>
      <c r="I782" s="46" t="s">
        <v>1274</v>
      </c>
      <c r="J782" s="49" t="s">
        <v>1279</v>
      </c>
      <c r="K782" s="4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1"/>
      <c r="AF782" s="10"/>
      <c r="AG782" s="10"/>
      <c r="AH782" s="10"/>
      <c r="AI782" s="10"/>
    </row>
    <row r="783" spans="1:35" ht="15.95" customHeight="1" x14ac:dyDescent="0.2">
      <c r="A783" s="46" t="s">
        <v>127</v>
      </c>
      <c r="B783" s="46" t="s">
        <v>726</v>
      </c>
      <c r="C783" s="46" t="s">
        <v>727</v>
      </c>
      <c r="D783" s="46" t="s">
        <v>1151</v>
      </c>
      <c r="E783" s="50">
        <v>1334</v>
      </c>
      <c r="F783" s="47">
        <v>2.1100000000000001E-2</v>
      </c>
      <c r="G783" s="46" t="s">
        <v>729</v>
      </c>
      <c r="H783" s="48">
        <v>2.1100000000000001E-2</v>
      </c>
      <c r="I783" s="46" t="s">
        <v>1274</v>
      </c>
      <c r="J783" s="49" t="s">
        <v>1279</v>
      </c>
      <c r="K783" s="39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1"/>
      <c r="AF783" s="10"/>
      <c r="AG783" s="10"/>
      <c r="AH783" s="10"/>
      <c r="AI783" s="10"/>
    </row>
    <row r="784" spans="1:35" ht="15.95" customHeight="1" x14ac:dyDescent="0.2">
      <c r="A784" s="46" t="s">
        <v>128</v>
      </c>
      <c r="B784" s="46" t="s">
        <v>726</v>
      </c>
      <c r="C784" s="46" t="s">
        <v>727</v>
      </c>
      <c r="D784" s="46" t="s">
        <v>1151</v>
      </c>
      <c r="E784" s="50">
        <v>1335</v>
      </c>
      <c r="F784" s="47">
        <v>2.8500000000000001E-2</v>
      </c>
      <c r="G784" s="46" t="s">
        <v>729</v>
      </c>
      <c r="H784" s="48">
        <v>2.8500000000000001E-2</v>
      </c>
      <c r="I784" s="46" t="s">
        <v>1274</v>
      </c>
      <c r="J784" s="49" t="s">
        <v>1280</v>
      </c>
      <c r="K784" s="39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1"/>
      <c r="AF784" s="10"/>
      <c r="AG784" s="10"/>
      <c r="AH784" s="10"/>
      <c r="AI784" s="10"/>
    </row>
    <row r="785" spans="1:35" ht="15.95" customHeight="1" x14ac:dyDescent="0.2">
      <c r="A785" s="46" t="s">
        <v>129</v>
      </c>
      <c r="B785" s="46" t="s">
        <v>726</v>
      </c>
      <c r="C785" s="46" t="s">
        <v>727</v>
      </c>
      <c r="D785" s="46" t="s">
        <v>1151</v>
      </c>
      <c r="E785" s="50">
        <v>1336</v>
      </c>
      <c r="F785" s="47">
        <v>6.25E-2</v>
      </c>
      <c r="G785" s="46" t="s">
        <v>729</v>
      </c>
      <c r="H785" s="48">
        <v>6.25E-2</v>
      </c>
      <c r="I785" s="46" t="s">
        <v>1274</v>
      </c>
      <c r="J785" s="49" t="s">
        <v>1281</v>
      </c>
      <c r="K785" s="4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1"/>
      <c r="AF785" s="10"/>
      <c r="AG785" s="10"/>
      <c r="AH785" s="10"/>
      <c r="AI785" s="10"/>
    </row>
    <row r="786" spans="1:35" ht="15.95" customHeight="1" x14ac:dyDescent="0.2">
      <c r="A786" s="46" t="s">
        <v>130</v>
      </c>
      <c r="B786" s="46" t="s">
        <v>726</v>
      </c>
      <c r="C786" s="46" t="s">
        <v>727</v>
      </c>
      <c r="D786" s="46" t="s">
        <v>1151</v>
      </c>
      <c r="E786" s="46" t="s">
        <v>1282</v>
      </c>
      <c r="F786" s="47">
        <v>2.8E-3</v>
      </c>
      <c r="G786" s="46" t="s">
        <v>729</v>
      </c>
      <c r="H786" s="48">
        <v>2.8E-3</v>
      </c>
      <c r="I786" s="46" t="s">
        <v>1274</v>
      </c>
      <c r="J786" s="60"/>
      <c r="K786" s="39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1"/>
      <c r="AF786" s="10"/>
      <c r="AG786" s="10"/>
      <c r="AH786" s="10"/>
      <c r="AI786" s="10"/>
    </row>
    <row r="787" spans="1:35" ht="15.95" customHeight="1" x14ac:dyDescent="0.2">
      <c r="A787" s="46" t="s">
        <v>131</v>
      </c>
      <c r="B787" s="46" t="s">
        <v>726</v>
      </c>
      <c r="C787" s="46" t="s">
        <v>727</v>
      </c>
      <c r="D787" s="46" t="s">
        <v>1151</v>
      </c>
      <c r="E787" s="46" t="s">
        <v>1283</v>
      </c>
      <c r="F787" s="47">
        <v>4.7000000000000002E-3</v>
      </c>
      <c r="G787" s="46" t="s">
        <v>729</v>
      </c>
      <c r="H787" s="48">
        <v>4.7000000000000002E-3</v>
      </c>
      <c r="I787" s="46" t="s">
        <v>1284</v>
      </c>
      <c r="J787" s="49" t="s">
        <v>1281</v>
      </c>
      <c r="K787" s="4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1"/>
      <c r="AF787" s="10"/>
      <c r="AG787" s="10"/>
      <c r="AH787" s="10"/>
      <c r="AI787" s="10"/>
    </row>
    <row r="788" spans="1:35" ht="15.95" customHeight="1" x14ac:dyDescent="0.2">
      <c r="A788" s="46" t="s">
        <v>132</v>
      </c>
      <c r="B788" s="46" t="s">
        <v>726</v>
      </c>
      <c r="C788" s="46" t="s">
        <v>727</v>
      </c>
      <c r="D788" s="46" t="s">
        <v>1151</v>
      </c>
      <c r="E788" s="46" t="s">
        <v>1285</v>
      </c>
      <c r="F788" s="47">
        <v>0.19800000000000001</v>
      </c>
      <c r="G788" s="46" t="s">
        <v>729</v>
      </c>
      <c r="H788" s="48">
        <v>0.19800000000000001</v>
      </c>
      <c r="I788" s="46" t="s">
        <v>1274</v>
      </c>
      <c r="J788" s="60"/>
      <c r="K788" s="39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1"/>
      <c r="AF788" s="10"/>
      <c r="AG788" s="10"/>
      <c r="AH788" s="10"/>
      <c r="AI788" s="10"/>
    </row>
    <row r="789" spans="1:35" ht="15.95" customHeight="1" x14ac:dyDescent="0.2">
      <c r="A789" s="46" t="s">
        <v>133</v>
      </c>
      <c r="B789" s="46" t="s">
        <v>726</v>
      </c>
      <c r="C789" s="46" t="s">
        <v>727</v>
      </c>
      <c r="D789" s="46" t="s">
        <v>1151</v>
      </c>
      <c r="E789" s="46" t="s">
        <v>1286</v>
      </c>
      <c r="F789" s="47">
        <v>5.9999999999999995E-4</v>
      </c>
      <c r="G789" s="46" t="s">
        <v>729</v>
      </c>
      <c r="H789" s="48">
        <v>5.9999999999999995E-4</v>
      </c>
      <c r="I789" s="46" t="s">
        <v>1287</v>
      </c>
      <c r="J789" s="49" t="s">
        <v>1281</v>
      </c>
      <c r="K789" s="4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1"/>
      <c r="AF789" s="10"/>
      <c r="AG789" s="10"/>
      <c r="AH789" s="10"/>
      <c r="AI789" s="10"/>
    </row>
    <row r="790" spans="1:35" ht="15.95" customHeight="1" x14ac:dyDescent="0.2">
      <c r="A790" s="46" t="s">
        <v>134</v>
      </c>
      <c r="B790" s="46" t="s">
        <v>726</v>
      </c>
      <c r="C790" s="46" t="s">
        <v>727</v>
      </c>
      <c r="D790" s="46" t="s">
        <v>1151</v>
      </c>
      <c r="E790" s="50">
        <v>1339</v>
      </c>
      <c r="F790" s="47">
        <v>9.7299999999999998E-2</v>
      </c>
      <c r="G790" s="46" t="s">
        <v>729</v>
      </c>
      <c r="H790" s="48">
        <v>9.7299999999999998E-2</v>
      </c>
      <c r="I790" s="46" t="s">
        <v>1274</v>
      </c>
      <c r="J790" s="49" t="s">
        <v>1280</v>
      </c>
      <c r="K790" s="39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1"/>
      <c r="AF790" s="10"/>
      <c r="AG790" s="10"/>
      <c r="AH790" s="10"/>
      <c r="AI790" s="10"/>
    </row>
    <row r="791" spans="1:35" ht="15.95" customHeight="1" x14ac:dyDescent="0.2">
      <c r="A791" s="46" t="s">
        <v>135</v>
      </c>
      <c r="B791" s="46" t="s">
        <v>726</v>
      </c>
      <c r="C791" s="46" t="s">
        <v>727</v>
      </c>
      <c r="D791" s="46" t="s">
        <v>1151</v>
      </c>
      <c r="E791" s="50">
        <v>1340</v>
      </c>
      <c r="F791" s="47">
        <v>0.14480000000000001</v>
      </c>
      <c r="G791" s="46" t="s">
        <v>729</v>
      </c>
      <c r="H791" s="48">
        <v>0.14480000000000001</v>
      </c>
      <c r="I791" s="46" t="s">
        <v>1274</v>
      </c>
      <c r="J791" s="49" t="s">
        <v>1279</v>
      </c>
      <c r="K791" s="39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1"/>
      <c r="AF791" s="10"/>
      <c r="AG791" s="10"/>
      <c r="AH791" s="10"/>
      <c r="AI791" s="10"/>
    </row>
    <row r="792" spans="1:35" ht="15.95" customHeight="1" x14ac:dyDescent="0.2">
      <c r="A792" s="46" t="s">
        <v>136</v>
      </c>
      <c r="B792" s="43" t="s">
        <v>726</v>
      </c>
      <c r="C792" s="43" t="s">
        <v>727</v>
      </c>
      <c r="D792" s="43" t="s">
        <v>1151</v>
      </c>
      <c r="E792" s="51">
        <v>1341</v>
      </c>
      <c r="F792" s="44">
        <v>0.15459999999999999</v>
      </c>
      <c r="G792" s="43" t="s">
        <v>729</v>
      </c>
      <c r="H792" s="45">
        <v>0.15459999999999999</v>
      </c>
      <c r="I792" s="46" t="s">
        <v>1274</v>
      </c>
      <c r="J792" s="52" t="s">
        <v>1275</v>
      </c>
      <c r="K792" s="38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1"/>
      <c r="AF792" s="10"/>
      <c r="AG792" s="10"/>
      <c r="AH792" s="10"/>
      <c r="AI792" s="10"/>
    </row>
    <row r="793" spans="1:35" ht="15.95" customHeight="1" x14ac:dyDescent="0.2">
      <c r="A793" s="46" t="s">
        <v>137</v>
      </c>
      <c r="B793" s="46" t="s">
        <v>726</v>
      </c>
      <c r="C793" s="46" t="s">
        <v>727</v>
      </c>
      <c r="D793" s="46" t="s">
        <v>1151</v>
      </c>
      <c r="E793" s="50">
        <v>1342</v>
      </c>
      <c r="F793" s="47">
        <v>0.1744</v>
      </c>
      <c r="G793" s="46" t="s">
        <v>729</v>
      </c>
      <c r="H793" s="48">
        <v>0.1744</v>
      </c>
      <c r="I793" s="46" t="s">
        <v>1274</v>
      </c>
      <c r="J793" s="49" t="s">
        <v>1288</v>
      </c>
      <c r="K793" s="39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1"/>
      <c r="AF793" s="10"/>
      <c r="AG793" s="10"/>
      <c r="AH793" s="10"/>
      <c r="AI793" s="10"/>
    </row>
    <row r="794" spans="1:35" ht="15.95" customHeight="1" x14ac:dyDescent="0.2">
      <c r="A794" s="46" t="s">
        <v>138</v>
      </c>
      <c r="B794" s="46" t="s">
        <v>726</v>
      </c>
      <c r="C794" s="46" t="s">
        <v>727</v>
      </c>
      <c r="D794" s="46" t="s">
        <v>1151</v>
      </c>
      <c r="E794" s="50">
        <v>1343</v>
      </c>
      <c r="F794" s="47">
        <v>0.17369999999999999</v>
      </c>
      <c r="G794" s="46" t="s">
        <v>729</v>
      </c>
      <c r="H794" s="48">
        <v>0.17369999999999999</v>
      </c>
      <c r="I794" s="46" t="s">
        <v>1274</v>
      </c>
      <c r="J794" s="49" t="s">
        <v>1277</v>
      </c>
      <c r="K794" s="39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1"/>
      <c r="AF794" s="10"/>
      <c r="AG794" s="10"/>
      <c r="AH794" s="10"/>
      <c r="AI794" s="10"/>
    </row>
    <row r="795" spans="1:35" ht="15.95" customHeight="1" x14ac:dyDescent="0.2">
      <c r="A795" s="46" t="s">
        <v>139</v>
      </c>
      <c r="B795" s="46" t="s">
        <v>726</v>
      </c>
      <c r="C795" s="46" t="s">
        <v>727</v>
      </c>
      <c r="D795" s="46" t="s">
        <v>1151</v>
      </c>
      <c r="E795" s="50">
        <v>1344</v>
      </c>
      <c r="F795" s="47">
        <v>0.10879999999999999</v>
      </c>
      <c r="G795" s="46" t="s">
        <v>729</v>
      </c>
      <c r="H795" s="48">
        <v>0.10879999999999999</v>
      </c>
      <c r="I795" s="46" t="s">
        <v>1274</v>
      </c>
      <c r="J795" s="49" t="s">
        <v>1275</v>
      </c>
      <c r="K795" s="39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1"/>
      <c r="AF795" s="10"/>
      <c r="AG795" s="10"/>
      <c r="AH795" s="10"/>
      <c r="AI795" s="10"/>
    </row>
    <row r="796" spans="1:35" ht="15.95" customHeight="1" x14ac:dyDescent="0.2">
      <c r="A796" s="46" t="s">
        <v>140</v>
      </c>
      <c r="B796" s="46" t="s">
        <v>726</v>
      </c>
      <c r="C796" s="46" t="s">
        <v>727</v>
      </c>
      <c r="D796" s="46" t="s">
        <v>1151</v>
      </c>
      <c r="E796" s="50">
        <v>1362</v>
      </c>
      <c r="F796" s="47">
        <v>1.49E-2</v>
      </c>
      <c r="G796" s="46" t="s">
        <v>729</v>
      </c>
      <c r="H796" s="48">
        <v>1.49E-2</v>
      </c>
      <c r="I796" s="46" t="s">
        <v>1289</v>
      </c>
      <c r="J796" s="49" t="s">
        <v>1290</v>
      </c>
      <c r="K796" s="39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1"/>
      <c r="AF796" s="10"/>
      <c r="AG796" s="10"/>
      <c r="AH796" s="10"/>
      <c r="AI796" s="10"/>
    </row>
    <row r="797" spans="1:35" ht="15.95" customHeight="1" x14ac:dyDescent="0.2">
      <c r="A797" s="46" t="s">
        <v>141</v>
      </c>
      <c r="B797" s="46" t="s">
        <v>726</v>
      </c>
      <c r="C797" s="46" t="s">
        <v>727</v>
      </c>
      <c r="D797" s="46" t="s">
        <v>1151</v>
      </c>
      <c r="E797" s="50">
        <v>1363</v>
      </c>
      <c r="F797" s="47">
        <v>0.1386</v>
      </c>
      <c r="G797" s="46" t="s">
        <v>729</v>
      </c>
      <c r="H797" s="48">
        <v>0.1386</v>
      </c>
      <c r="I797" s="46" t="s">
        <v>1289</v>
      </c>
      <c r="J797" s="49" t="s">
        <v>1291</v>
      </c>
      <c r="K797" s="39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1"/>
      <c r="AF797" s="10"/>
      <c r="AG797" s="10"/>
      <c r="AH797" s="10"/>
      <c r="AI797" s="10"/>
    </row>
    <row r="798" spans="1:35" ht="15.95" customHeight="1" x14ac:dyDescent="0.2">
      <c r="A798" s="46" t="s">
        <v>142</v>
      </c>
      <c r="B798" s="46" t="s">
        <v>726</v>
      </c>
      <c r="C798" s="46" t="s">
        <v>727</v>
      </c>
      <c r="D798" s="46" t="s">
        <v>1151</v>
      </c>
      <c r="E798" s="50">
        <v>1365</v>
      </c>
      <c r="F798" s="47">
        <v>5.7299999999999997E-2</v>
      </c>
      <c r="G798" s="46" t="s">
        <v>729</v>
      </c>
      <c r="H798" s="48">
        <v>5.7299999999999997E-2</v>
      </c>
      <c r="I798" s="46" t="s">
        <v>1289</v>
      </c>
      <c r="J798" s="60"/>
      <c r="K798" s="39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1"/>
      <c r="AF798" s="10"/>
      <c r="AG798" s="10"/>
      <c r="AH798" s="10"/>
      <c r="AI798" s="10"/>
    </row>
    <row r="799" spans="1:35" ht="15.95" customHeight="1" x14ac:dyDescent="0.2">
      <c r="A799" s="46" t="s">
        <v>143</v>
      </c>
      <c r="B799" s="46" t="s">
        <v>726</v>
      </c>
      <c r="C799" s="46" t="s">
        <v>727</v>
      </c>
      <c r="D799" s="46" t="s">
        <v>1151</v>
      </c>
      <c r="E799" s="46" t="s">
        <v>1292</v>
      </c>
      <c r="F799" s="47">
        <v>8.14E-2</v>
      </c>
      <c r="G799" s="46" t="s">
        <v>46</v>
      </c>
      <c r="H799" s="48">
        <v>8.14E-2</v>
      </c>
      <c r="I799" s="46" t="s">
        <v>1293</v>
      </c>
      <c r="J799" s="60"/>
      <c r="K799" s="39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1"/>
      <c r="AF799" s="10"/>
      <c r="AG799" s="10"/>
      <c r="AH799" s="10"/>
      <c r="AI799" s="10"/>
    </row>
    <row r="800" spans="1:35" ht="15.95" customHeight="1" x14ac:dyDescent="0.2">
      <c r="A800" s="46" t="s">
        <v>144</v>
      </c>
      <c r="B800" s="46" t="s">
        <v>726</v>
      </c>
      <c r="C800" s="46" t="s">
        <v>727</v>
      </c>
      <c r="D800" s="46" t="s">
        <v>1151</v>
      </c>
      <c r="E800" s="46" t="s">
        <v>1294</v>
      </c>
      <c r="F800" s="47">
        <v>0.23469999999999999</v>
      </c>
      <c r="G800" s="46" t="s">
        <v>46</v>
      </c>
      <c r="H800" s="48">
        <v>0.23469999999999999</v>
      </c>
      <c r="I800" s="46" t="s">
        <v>1293</v>
      </c>
      <c r="J800" s="60"/>
      <c r="K800" s="39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1"/>
      <c r="AF800" s="10"/>
      <c r="AG800" s="10"/>
      <c r="AH800" s="10"/>
      <c r="AI800" s="10"/>
    </row>
    <row r="801" spans="1:35" ht="15.95" customHeight="1" x14ac:dyDescent="0.2">
      <c r="A801" s="46" t="s">
        <v>145</v>
      </c>
      <c r="B801" s="46" t="s">
        <v>726</v>
      </c>
      <c r="C801" s="46" t="s">
        <v>727</v>
      </c>
      <c r="D801" s="46" t="s">
        <v>1151</v>
      </c>
      <c r="E801" s="46" t="s">
        <v>1295</v>
      </c>
      <c r="F801" s="47">
        <v>4.4600000000000001E-2</v>
      </c>
      <c r="G801" s="46" t="s">
        <v>46</v>
      </c>
      <c r="H801" s="48">
        <v>4.4600000000000001E-2</v>
      </c>
      <c r="I801" s="46" t="s">
        <v>1293</v>
      </c>
      <c r="J801" s="60"/>
      <c r="K801" s="39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1"/>
      <c r="AF801" s="10"/>
      <c r="AG801" s="10"/>
      <c r="AH801" s="10"/>
      <c r="AI801" s="10"/>
    </row>
    <row r="802" spans="1:35" ht="15.95" customHeight="1" x14ac:dyDescent="0.2">
      <c r="A802" s="46" t="s">
        <v>146</v>
      </c>
      <c r="B802" s="46" t="s">
        <v>726</v>
      </c>
      <c r="C802" s="46" t="s">
        <v>727</v>
      </c>
      <c r="D802" s="46" t="s">
        <v>1151</v>
      </c>
      <c r="E802" s="46" t="s">
        <v>1296</v>
      </c>
      <c r="F802" s="47">
        <v>4.8000000000000001E-2</v>
      </c>
      <c r="G802" s="46" t="s">
        <v>46</v>
      </c>
      <c r="H802" s="48">
        <v>4.8000000000000001E-2</v>
      </c>
      <c r="I802" s="46" t="s">
        <v>1293</v>
      </c>
      <c r="J802" s="60"/>
      <c r="K802" s="39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1"/>
      <c r="AF802" s="10"/>
      <c r="AG802" s="10"/>
      <c r="AH802" s="10"/>
      <c r="AI802" s="10"/>
    </row>
    <row r="803" spans="1:35" ht="15.95" customHeight="1" x14ac:dyDescent="0.2">
      <c r="A803" s="46" t="s">
        <v>147</v>
      </c>
      <c r="B803" s="46" t="s">
        <v>726</v>
      </c>
      <c r="C803" s="46" t="s">
        <v>727</v>
      </c>
      <c r="D803" s="46" t="s">
        <v>1151</v>
      </c>
      <c r="E803" s="46" t="s">
        <v>1297</v>
      </c>
      <c r="F803" s="47">
        <v>2.5499999999999998E-2</v>
      </c>
      <c r="G803" s="46" t="s">
        <v>46</v>
      </c>
      <c r="H803" s="48">
        <v>2.5499999999999998E-2</v>
      </c>
      <c r="I803" s="46" t="s">
        <v>1293</v>
      </c>
      <c r="J803" s="60"/>
      <c r="K803" s="39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1"/>
      <c r="AF803" s="10"/>
      <c r="AG803" s="10"/>
      <c r="AH803" s="10"/>
      <c r="AI803" s="10"/>
    </row>
    <row r="804" spans="1:35" ht="15.95" customHeight="1" x14ac:dyDescent="0.2">
      <c r="A804" s="46" t="s">
        <v>148</v>
      </c>
      <c r="B804" s="46" t="s">
        <v>726</v>
      </c>
      <c r="C804" s="46" t="s">
        <v>727</v>
      </c>
      <c r="D804" s="46" t="s">
        <v>1151</v>
      </c>
      <c r="E804" s="50">
        <v>1377</v>
      </c>
      <c r="F804" s="47">
        <v>3.27E-2</v>
      </c>
      <c r="G804" s="46" t="s">
        <v>729</v>
      </c>
      <c r="H804" s="48">
        <v>3.27E-2</v>
      </c>
      <c r="I804" s="46" t="s">
        <v>1298</v>
      </c>
      <c r="J804" s="49" t="s">
        <v>1299</v>
      </c>
      <c r="K804" s="39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1"/>
      <c r="AF804" s="10"/>
      <c r="AG804" s="10"/>
      <c r="AH804" s="10"/>
      <c r="AI804" s="10"/>
    </row>
    <row r="805" spans="1:35" ht="15.95" customHeight="1" x14ac:dyDescent="0.2">
      <c r="A805" s="46" t="s">
        <v>149</v>
      </c>
      <c r="B805" s="46" t="s">
        <v>726</v>
      </c>
      <c r="C805" s="46" t="s">
        <v>727</v>
      </c>
      <c r="D805" s="46" t="s">
        <v>1151</v>
      </c>
      <c r="E805" s="50">
        <v>1380</v>
      </c>
      <c r="F805" s="47">
        <v>0.2437</v>
      </c>
      <c r="G805" s="46" t="s">
        <v>729</v>
      </c>
      <c r="H805" s="48">
        <v>0.2437</v>
      </c>
      <c r="I805" s="46" t="s">
        <v>1298</v>
      </c>
      <c r="J805" s="49" t="s">
        <v>1299</v>
      </c>
      <c r="K805" s="39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1"/>
      <c r="AF805" s="10"/>
      <c r="AG805" s="10"/>
      <c r="AH805" s="10"/>
      <c r="AI805" s="10"/>
    </row>
    <row r="806" spans="1:35" ht="15.95" customHeight="1" x14ac:dyDescent="0.2">
      <c r="A806" s="46" t="s">
        <v>150</v>
      </c>
      <c r="B806" s="46" t="s">
        <v>726</v>
      </c>
      <c r="C806" s="46" t="s">
        <v>727</v>
      </c>
      <c r="D806" s="46" t="s">
        <v>1151</v>
      </c>
      <c r="E806" s="50">
        <v>1396</v>
      </c>
      <c r="F806" s="47">
        <v>0.21479999999999999</v>
      </c>
      <c r="G806" s="46" t="s">
        <v>729</v>
      </c>
      <c r="H806" s="48">
        <v>0.21479999999999999</v>
      </c>
      <c r="I806" s="46" t="s">
        <v>1298</v>
      </c>
      <c r="J806" s="49" t="s">
        <v>1300</v>
      </c>
      <c r="K806" s="39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1"/>
      <c r="AF806" s="10"/>
      <c r="AG806" s="10"/>
      <c r="AH806" s="10"/>
      <c r="AI806" s="10"/>
    </row>
    <row r="807" spans="1:35" ht="15.95" customHeight="1" x14ac:dyDescent="0.2">
      <c r="A807" s="178" t="s">
        <v>151</v>
      </c>
      <c r="B807" s="178" t="s">
        <v>726</v>
      </c>
      <c r="C807" s="178" t="s">
        <v>727</v>
      </c>
      <c r="D807" s="178" t="s">
        <v>1151</v>
      </c>
      <c r="E807" s="184">
        <v>14</v>
      </c>
      <c r="F807" s="176">
        <v>0.63419999999999999</v>
      </c>
      <c r="G807" s="46" t="s">
        <v>714</v>
      </c>
      <c r="H807" s="62">
        <v>6.1999999999999998E-3</v>
      </c>
      <c r="I807" s="180" t="s">
        <v>1301</v>
      </c>
      <c r="J807" s="186"/>
      <c r="K807" s="4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1"/>
      <c r="AF807" s="10"/>
      <c r="AG807" s="10"/>
      <c r="AH807" s="10"/>
      <c r="AI807" s="10"/>
    </row>
    <row r="808" spans="1:35" ht="15.95" customHeight="1" x14ac:dyDescent="0.2">
      <c r="A808" s="190"/>
      <c r="B808" s="190"/>
      <c r="C808" s="190"/>
      <c r="D808" s="190"/>
      <c r="E808" s="196"/>
      <c r="F808" s="189"/>
      <c r="G808" s="46" t="s">
        <v>715</v>
      </c>
      <c r="H808" s="62">
        <v>0.57299999999999995</v>
      </c>
      <c r="I808" s="191"/>
      <c r="J808" s="187"/>
      <c r="K808" s="4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1"/>
      <c r="AF808" s="10"/>
      <c r="AG808" s="10"/>
      <c r="AH808" s="10"/>
      <c r="AI808" s="10"/>
    </row>
    <row r="809" spans="1:35" ht="15.95" customHeight="1" x14ac:dyDescent="0.2">
      <c r="A809" s="190"/>
      <c r="B809" s="190"/>
      <c r="C809" s="190"/>
      <c r="D809" s="190"/>
      <c r="E809" s="196"/>
      <c r="F809" s="189"/>
      <c r="G809" s="46" t="s">
        <v>2374</v>
      </c>
      <c r="H809" s="62">
        <v>4.7999999999999996E-3</v>
      </c>
      <c r="I809" s="191"/>
      <c r="J809" s="187"/>
      <c r="K809" s="4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1"/>
      <c r="AF809" s="10"/>
      <c r="AG809" s="10"/>
      <c r="AH809" s="10"/>
      <c r="AI809" s="10"/>
    </row>
    <row r="810" spans="1:35" ht="15.95" customHeight="1" x14ac:dyDescent="0.2">
      <c r="A810" s="179"/>
      <c r="B810" s="179"/>
      <c r="C810" s="179"/>
      <c r="D810" s="179"/>
      <c r="E810" s="185"/>
      <c r="F810" s="177"/>
      <c r="G810" s="46" t="s">
        <v>943</v>
      </c>
      <c r="H810" s="62">
        <v>5.0200000000000002E-2</v>
      </c>
      <c r="I810" s="181"/>
      <c r="J810" s="188"/>
      <c r="K810" s="4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1"/>
      <c r="AF810" s="10"/>
      <c r="AG810" s="10"/>
      <c r="AH810" s="10"/>
      <c r="AI810" s="10"/>
    </row>
    <row r="811" spans="1:35" ht="15.95" customHeight="1" x14ac:dyDescent="0.2">
      <c r="A811" s="46" t="s">
        <v>152</v>
      </c>
      <c r="B811" s="46" t="s">
        <v>726</v>
      </c>
      <c r="C811" s="46" t="s">
        <v>727</v>
      </c>
      <c r="D811" s="46" t="s">
        <v>1151</v>
      </c>
      <c r="E811" s="50">
        <v>140</v>
      </c>
      <c r="F811" s="47">
        <v>0.1628</v>
      </c>
      <c r="G811" s="46" t="s">
        <v>48</v>
      </c>
      <c r="H811" s="48">
        <v>0.1628</v>
      </c>
      <c r="I811" s="46" t="s">
        <v>1302</v>
      </c>
      <c r="J811" s="60"/>
      <c r="K811" s="39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1"/>
      <c r="AF811" s="10"/>
      <c r="AG811" s="10"/>
      <c r="AH811" s="10"/>
      <c r="AI811" s="10"/>
    </row>
    <row r="812" spans="1:35" ht="15.95" customHeight="1" x14ac:dyDescent="0.2">
      <c r="A812" s="46" t="s">
        <v>153</v>
      </c>
      <c r="B812" s="46" t="s">
        <v>726</v>
      </c>
      <c r="C812" s="46" t="s">
        <v>727</v>
      </c>
      <c r="D812" s="46" t="s">
        <v>1151</v>
      </c>
      <c r="E812" s="46" t="s">
        <v>1303</v>
      </c>
      <c r="F812" s="47">
        <v>9.4200000000000006E-2</v>
      </c>
      <c r="G812" s="46" t="s">
        <v>46</v>
      </c>
      <c r="H812" s="48">
        <v>9.4200000000000006E-2</v>
      </c>
      <c r="I812" s="46" t="s">
        <v>1304</v>
      </c>
      <c r="J812" s="49" t="s">
        <v>1290</v>
      </c>
      <c r="K812" s="39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1"/>
      <c r="AF812" s="10"/>
      <c r="AG812" s="10"/>
      <c r="AH812" s="10"/>
      <c r="AI812" s="10"/>
    </row>
    <row r="813" spans="1:35" ht="15.95" customHeight="1" x14ac:dyDescent="0.2">
      <c r="A813" s="46" t="s">
        <v>154</v>
      </c>
      <c r="B813" s="46" t="s">
        <v>726</v>
      </c>
      <c r="C813" s="46" t="s">
        <v>727</v>
      </c>
      <c r="D813" s="46" t="s">
        <v>1151</v>
      </c>
      <c r="E813" s="46" t="s">
        <v>1305</v>
      </c>
      <c r="F813" s="47">
        <v>9.3399999999999997E-2</v>
      </c>
      <c r="G813" s="46" t="s">
        <v>30</v>
      </c>
      <c r="H813" s="48">
        <v>9.3399999999999997E-2</v>
      </c>
      <c r="I813" s="46" t="s">
        <v>1306</v>
      </c>
      <c r="J813" s="49" t="s">
        <v>1307</v>
      </c>
      <c r="K813" s="39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1"/>
      <c r="AF813" s="10"/>
      <c r="AG813" s="10"/>
      <c r="AH813" s="10"/>
      <c r="AI813" s="10"/>
    </row>
    <row r="814" spans="1:35" ht="15.95" customHeight="1" x14ac:dyDescent="0.2">
      <c r="A814" s="46" t="s">
        <v>155</v>
      </c>
      <c r="B814" s="46" t="s">
        <v>726</v>
      </c>
      <c r="C814" s="46" t="s">
        <v>727</v>
      </c>
      <c r="D814" s="46" t="s">
        <v>1151</v>
      </c>
      <c r="E814" s="46" t="s">
        <v>1308</v>
      </c>
      <c r="F814" s="47">
        <v>0.1812</v>
      </c>
      <c r="G814" s="46" t="s">
        <v>46</v>
      </c>
      <c r="H814" s="48">
        <v>0.1812</v>
      </c>
      <c r="I814" s="46" t="s">
        <v>1309</v>
      </c>
      <c r="J814" s="49" t="s">
        <v>1252</v>
      </c>
      <c r="K814" s="39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1"/>
      <c r="AF814" s="10"/>
      <c r="AG814" s="10"/>
      <c r="AH814" s="10"/>
      <c r="AI814" s="10"/>
    </row>
    <row r="815" spans="1:35" ht="15.95" customHeight="1" x14ac:dyDescent="0.2">
      <c r="A815" s="46" t="s">
        <v>156</v>
      </c>
      <c r="B815" s="46" t="s">
        <v>726</v>
      </c>
      <c r="C815" s="46" t="s">
        <v>727</v>
      </c>
      <c r="D815" s="46" t="s">
        <v>1151</v>
      </c>
      <c r="E815" s="46" t="s">
        <v>1310</v>
      </c>
      <c r="F815" s="47">
        <v>4.5600000000000002E-2</v>
      </c>
      <c r="G815" s="46" t="s">
        <v>46</v>
      </c>
      <c r="H815" s="48">
        <v>4.5600000000000002E-2</v>
      </c>
      <c r="I815" s="46" t="s">
        <v>1309</v>
      </c>
      <c r="J815" s="49" t="s">
        <v>1252</v>
      </c>
      <c r="K815" s="39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1"/>
      <c r="AF815" s="10"/>
      <c r="AG815" s="10"/>
      <c r="AH815" s="10"/>
      <c r="AI815" s="10"/>
    </row>
    <row r="816" spans="1:35" ht="15.95" customHeight="1" x14ac:dyDescent="0.2">
      <c r="A816" s="46" t="s">
        <v>157</v>
      </c>
      <c r="B816" s="46" t="s">
        <v>726</v>
      </c>
      <c r="C816" s="46" t="s">
        <v>727</v>
      </c>
      <c r="D816" s="46" t="s">
        <v>1151</v>
      </c>
      <c r="E816" s="46" t="s">
        <v>838</v>
      </c>
      <c r="F816" s="47">
        <v>0.2989</v>
      </c>
      <c r="G816" s="46" t="s">
        <v>30</v>
      </c>
      <c r="H816" s="48">
        <v>0.2989</v>
      </c>
      <c r="I816" s="46" t="s">
        <v>1311</v>
      </c>
      <c r="J816" s="49" t="s">
        <v>1312</v>
      </c>
      <c r="K816" s="4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1"/>
      <c r="AF816" s="10"/>
      <c r="AG816" s="10"/>
      <c r="AH816" s="10"/>
      <c r="AI816" s="10"/>
    </row>
    <row r="817" spans="1:35" ht="15.95" customHeight="1" x14ac:dyDescent="0.2">
      <c r="A817" s="46" t="s">
        <v>158</v>
      </c>
      <c r="B817" s="46" t="s">
        <v>726</v>
      </c>
      <c r="C817" s="46" t="s">
        <v>727</v>
      </c>
      <c r="D817" s="46" t="s">
        <v>1151</v>
      </c>
      <c r="E817" s="46" t="s">
        <v>1313</v>
      </c>
      <c r="F817" s="47">
        <v>0.5252</v>
      </c>
      <c r="G817" s="46" t="s">
        <v>30</v>
      </c>
      <c r="H817" s="48">
        <v>0.5252</v>
      </c>
      <c r="I817" s="46" t="s">
        <v>1311</v>
      </c>
      <c r="J817" s="49" t="s">
        <v>1312</v>
      </c>
      <c r="K817" s="4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1"/>
      <c r="AF817" s="10"/>
      <c r="AG817" s="10"/>
      <c r="AH817" s="10"/>
      <c r="AI817" s="10"/>
    </row>
    <row r="818" spans="1:35" ht="15.95" customHeight="1" x14ac:dyDescent="0.2">
      <c r="A818" s="46" t="s">
        <v>159</v>
      </c>
      <c r="B818" s="46" t="s">
        <v>726</v>
      </c>
      <c r="C818" s="46" t="s">
        <v>727</v>
      </c>
      <c r="D818" s="46" t="s">
        <v>1151</v>
      </c>
      <c r="E818" s="50">
        <v>149</v>
      </c>
      <c r="F818" s="47">
        <v>0.3216</v>
      </c>
      <c r="G818" s="46" t="s">
        <v>729</v>
      </c>
      <c r="H818" s="48">
        <v>0.3216</v>
      </c>
      <c r="I818" s="46" t="s">
        <v>1187</v>
      </c>
      <c r="J818" s="60"/>
      <c r="K818" s="39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1"/>
      <c r="AF818" s="10"/>
      <c r="AG818" s="10"/>
      <c r="AH818" s="10"/>
      <c r="AI818" s="10"/>
    </row>
    <row r="819" spans="1:35" ht="15.95" customHeight="1" x14ac:dyDescent="0.2">
      <c r="A819" s="46" t="s">
        <v>160</v>
      </c>
      <c r="B819" s="46" t="s">
        <v>726</v>
      </c>
      <c r="C819" s="46" t="s">
        <v>727</v>
      </c>
      <c r="D819" s="46" t="s">
        <v>1151</v>
      </c>
      <c r="E819" s="50">
        <v>175</v>
      </c>
      <c r="F819" s="47">
        <v>4.82E-2</v>
      </c>
      <c r="G819" s="46" t="s">
        <v>44</v>
      </c>
      <c r="H819" s="48">
        <v>4.82E-2</v>
      </c>
      <c r="I819" s="46" t="s">
        <v>1314</v>
      </c>
      <c r="J819" s="49" t="s">
        <v>1315</v>
      </c>
      <c r="K819" s="39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1"/>
      <c r="AF819" s="10"/>
      <c r="AG819" s="10"/>
      <c r="AH819" s="10"/>
      <c r="AI819" s="10"/>
    </row>
    <row r="820" spans="1:35" ht="15.95" customHeight="1" x14ac:dyDescent="0.2">
      <c r="A820" s="46" t="s">
        <v>161</v>
      </c>
      <c r="B820" s="46" t="s">
        <v>726</v>
      </c>
      <c r="C820" s="46" t="s">
        <v>727</v>
      </c>
      <c r="D820" s="46" t="s">
        <v>1151</v>
      </c>
      <c r="E820" s="46" t="s">
        <v>1316</v>
      </c>
      <c r="F820" s="47">
        <v>2.9600000000000001E-2</v>
      </c>
      <c r="G820" s="46" t="s">
        <v>729</v>
      </c>
      <c r="H820" s="48">
        <v>2.9600000000000001E-2</v>
      </c>
      <c r="I820" s="46" t="s">
        <v>1317</v>
      </c>
      <c r="J820" s="49" t="s">
        <v>1318</v>
      </c>
      <c r="K820" s="39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1"/>
      <c r="AF820" s="10"/>
      <c r="AG820" s="10"/>
      <c r="AH820" s="10"/>
      <c r="AI820" s="10"/>
    </row>
    <row r="821" spans="1:35" ht="15.95" customHeight="1" x14ac:dyDescent="0.2">
      <c r="A821" s="46" t="s">
        <v>162</v>
      </c>
      <c r="B821" s="46" t="s">
        <v>726</v>
      </c>
      <c r="C821" s="46" t="s">
        <v>727</v>
      </c>
      <c r="D821" s="46" t="s">
        <v>1151</v>
      </c>
      <c r="E821" s="46" t="s">
        <v>1319</v>
      </c>
      <c r="F821" s="47">
        <v>0.36159999999999998</v>
      </c>
      <c r="G821" s="46" t="s">
        <v>29</v>
      </c>
      <c r="H821" s="48">
        <v>0.36159999999999998</v>
      </c>
      <c r="I821" s="46" t="s">
        <v>1320</v>
      </c>
      <c r="J821" s="49" t="s">
        <v>1318</v>
      </c>
      <c r="K821" s="4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1"/>
      <c r="AF821" s="10"/>
      <c r="AG821" s="10"/>
      <c r="AH821" s="10"/>
      <c r="AI821" s="10"/>
    </row>
    <row r="822" spans="1:35" ht="15.95" customHeight="1" x14ac:dyDescent="0.2">
      <c r="A822" s="46" t="s">
        <v>163</v>
      </c>
      <c r="B822" s="43" t="s">
        <v>726</v>
      </c>
      <c r="C822" s="43" t="s">
        <v>727</v>
      </c>
      <c r="D822" s="43" t="s">
        <v>1151</v>
      </c>
      <c r="E822" s="43" t="s">
        <v>1321</v>
      </c>
      <c r="F822" s="44">
        <v>1.6500000000000001E-2</v>
      </c>
      <c r="G822" s="43" t="s">
        <v>729</v>
      </c>
      <c r="H822" s="45">
        <v>1.6500000000000001E-2</v>
      </c>
      <c r="I822" s="46" t="s">
        <v>1317</v>
      </c>
      <c r="J822" s="52" t="s">
        <v>1318</v>
      </c>
      <c r="K822" s="41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1"/>
      <c r="AF822" s="10"/>
      <c r="AG822" s="10"/>
      <c r="AH822" s="10"/>
      <c r="AI822" s="10"/>
    </row>
    <row r="823" spans="1:35" ht="15.95" customHeight="1" x14ac:dyDescent="0.2">
      <c r="A823" s="46" t="s">
        <v>164</v>
      </c>
      <c r="B823" s="46" t="s">
        <v>726</v>
      </c>
      <c r="C823" s="46" t="s">
        <v>727</v>
      </c>
      <c r="D823" s="46" t="s">
        <v>1151</v>
      </c>
      <c r="E823" s="46" t="s">
        <v>1322</v>
      </c>
      <c r="F823" s="47">
        <v>8.5400000000000004E-2</v>
      </c>
      <c r="G823" s="46" t="s">
        <v>714</v>
      </c>
      <c r="H823" s="48">
        <v>8.5400000000000004E-2</v>
      </c>
      <c r="I823" s="46" t="s">
        <v>1317</v>
      </c>
      <c r="J823" s="49" t="s">
        <v>1318</v>
      </c>
      <c r="K823" s="4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1"/>
      <c r="AF823" s="10"/>
      <c r="AG823" s="10"/>
      <c r="AH823" s="10"/>
      <c r="AI823" s="10"/>
    </row>
    <row r="824" spans="1:35" ht="15.95" customHeight="1" x14ac:dyDescent="0.2">
      <c r="A824" s="178" t="s">
        <v>165</v>
      </c>
      <c r="B824" s="178" t="s">
        <v>726</v>
      </c>
      <c r="C824" s="178" t="s">
        <v>727</v>
      </c>
      <c r="D824" s="178" t="s">
        <v>1151</v>
      </c>
      <c r="E824" s="178" t="s">
        <v>1323</v>
      </c>
      <c r="F824" s="176">
        <v>0.32440000000000002</v>
      </c>
      <c r="G824" s="46" t="s">
        <v>715</v>
      </c>
      <c r="H824" s="62">
        <v>8.8400000000000006E-2</v>
      </c>
      <c r="I824" s="180" t="s">
        <v>1324</v>
      </c>
      <c r="J824" s="182" t="s">
        <v>1315</v>
      </c>
      <c r="K824" s="39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1"/>
      <c r="AF824" s="10"/>
      <c r="AG824" s="10"/>
      <c r="AH824" s="10"/>
      <c r="AI824" s="10"/>
    </row>
    <row r="825" spans="1:35" ht="15.95" customHeight="1" x14ac:dyDescent="0.2">
      <c r="A825" s="179"/>
      <c r="B825" s="179"/>
      <c r="C825" s="179"/>
      <c r="D825" s="179"/>
      <c r="E825" s="179"/>
      <c r="F825" s="177"/>
      <c r="G825" s="46" t="s">
        <v>2385</v>
      </c>
      <c r="H825" s="62">
        <v>0.23599999999999999</v>
      </c>
      <c r="I825" s="181"/>
      <c r="J825" s="183"/>
      <c r="K825" s="39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1"/>
      <c r="AF825" s="10"/>
      <c r="AG825" s="10"/>
      <c r="AH825" s="10"/>
      <c r="AI825" s="10"/>
    </row>
    <row r="826" spans="1:35" ht="15.95" customHeight="1" x14ac:dyDescent="0.2">
      <c r="A826" s="46" t="s">
        <v>166</v>
      </c>
      <c r="B826" s="46" t="s">
        <v>726</v>
      </c>
      <c r="C826" s="46" t="s">
        <v>727</v>
      </c>
      <c r="D826" s="46" t="s">
        <v>1151</v>
      </c>
      <c r="E826" s="50">
        <v>180</v>
      </c>
      <c r="F826" s="47">
        <v>4.1399999999999999E-2</v>
      </c>
      <c r="G826" s="46" t="s">
        <v>729</v>
      </c>
      <c r="H826" s="48">
        <v>4.1399999999999999E-2</v>
      </c>
      <c r="I826" s="46" t="s">
        <v>1187</v>
      </c>
      <c r="J826" s="60"/>
      <c r="K826" s="39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1"/>
      <c r="AF826" s="10"/>
      <c r="AG826" s="10"/>
      <c r="AH826" s="10"/>
      <c r="AI826" s="10"/>
    </row>
    <row r="827" spans="1:35" ht="15.95" customHeight="1" x14ac:dyDescent="0.2">
      <c r="A827" s="46" t="s">
        <v>167</v>
      </c>
      <c r="B827" s="46" t="s">
        <v>726</v>
      </c>
      <c r="C827" s="46" t="s">
        <v>727</v>
      </c>
      <c r="D827" s="46" t="s">
        <v>1151</v>
      </c>
      <c r="E827" s="46" t="s">
        <v>1328</v>
      </c>
      <c r="F827" s="47">
        <v>0.8246</v>
      </c>
      <c r="G827" s="46" t="s">
        <v>729</v>
      </c>
      <c r="H827" s="48">
        <v>0.8246</v>
      </c>
      <c r="I827" s="46" t="s">
        <v>1187</v>
      </c>
      <c r="J827" s="49" t="s">
        <v>1315</v>
      </c>
      <c r="K827" s="39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1"/>
      <c r="AF827" s="10"/>
      <c r="AG827" s="10"/>
      <c r="AH827" s="10"/>
      <c r="AI827" s="10"/>
    </row>
    <row r="828" spans="1:35" ht="15.95" customHeight="1" x14ac:dyDescent="0.2">
      <c r="A828" s="46" t="s">
        <v>168</v>
      </c>
      <c r="B828" s="46" t="s">
        <v>726</v>
      </c>
      <c r="C828" s="46" t="s">
        <v>727</v>
      </c>
      <c r="D828" s="46" t="s">
        <v>1151</v>
      </c>
      <c r="E828" s="46" t="s">
        <v>903</v>
      </c>
      <c r="F828" s="47">
        <v>0.1658</v>
      </c>
      <c r="G828" s="46" t="s">
        <v>729</v>
      </c>
      <c r="H828" s="48">
        <v>0.1658</v>
      </c>
      <c r="I828" s="46" t="s">
        <v>1329</v>
      </c>
      <c r="J828" s="60"/>
      <c r="K828" s="39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1"/>
      <c r="AF828" s="10"/>
      <c r="AG828" s="10"/>
      <c r="AH828" s="10"/>
      <c r="AI828" s="10"/>
    </row>
    <row r="829" spans="1:35" ht="15.95" customHeight="1" x14ac:dyDescent="0.2">
      <c r="A829" s="46" t="s">
        <v>169</v>
      </c>
      <c r="B829" s="46" t="s">
        <v>726</v>
      </c>
      <c r="C829" s="46" t="s">
        <v>727</v>
      </c>
      <c r="D829" s="46" t="s">
        <v>1151</v>
      </c>
      <c r="E829" s="50">
        <v>264</v>
      </c>
      <c r="F829" s="47">
        <v>1.1986000000000001</v>
      </c>
      <c r="G829" s="46" t="s">
        <v>729</v>
      </c>
      <c r="H829" s="48">
        <v>1.1986000000000001</v>
      </c>
      <c r="I829" s="46" t="s">
        <v>1187</v>
      </c>
      <c r="J829" s="60"/>
      <c r="K829" s="39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1"/>
      <c r="AF829" s="10"/>
      <c r="AG829" s="10"/>
      <c r="AH829" s="10"/>
      <c r="AI829" s="10"/>
    </row>
    <row r="830" spans="1:35" ht="15.95" customHeight="1" x14ac:dyDescent="0.2">
      <c r="A830" s="46" t="s">
        <v>170</v>
      </c>
      <c r="B830" s="46" t="s">
        <v>726</v>
      </c>
      <c r="C830" s="46" t="s">
        <v>727</v>
      </c>
      <c r="D830" s="46" t="s">
        <v>1151</v>
      </c>
      <c r="E830" s="50">
        <v>284</v>
      </c>
      <c r="F830" s="47">
        <v>0.1004</v>
      </c>
      <c r="G830" s="46" t="s">
        <v>729</v>
      </c>
      <c r="H830" s="48">
        <v>0.1004</v>
      </c>
      <c r="I830" s="46" t="s">
        <v>1187</v>
      </c>
      <c r="J830" s="60"/>
      <c r="K830" s="39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1"/>
      <c r="AF830" s="10"/>
      <c r="AG830" s="10"/>
      <c r="AH830" s="10"/>
      <c r="AI830" s="10"/>
    </row>
    <row r="831" spans="1:35" ht="15.95" customHeight="1" x14ac:dyDescent="0.2">
      <c r="A831" s="46" t="s">
        <v>171</v>
      </c>
      <c r="B831" s="46" t="s">
        <v>726</v>
      </c>
      <c r="C831" s="46" t="s">
        <v>727</v>
      </c>
      <c r="D831" s="46" t="s">
        <v>1151</v>
      </c>
      <c r="E831" s="50">
        <v>3</v>
      </c>
      <c r="F831" s="47">
        <v>0.18260000000000001</v>
      </c>
      <c r="G831" s="46" t="s">
        <v>48</v>
      </c>
      <c r="H831" s="48">
        <v>0.18260000000000001</v>
      </c>
      <c r="I831" s="46" t="s">
        <v>1265</v>
      </c>
      <c r="J831" s="60"/>
      <c r="K831" s="39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1"/>
      <c r="AF831" s="10"/>
      <c r="AG831" s="10"/>
      <c r="AH831" s="10"/>
      <c r="AI831" s="10"/>
    </row>
    <row r="832" spans="1:35" ht="15.95" customHeight="1" x14ac:dyDescent="0.2">
      <c r="A832" s="46" t="s">
        <v>172</v>
      </c>
      <c r="B832" s="46" t="s">
        <v>726</v>
      </c>
      <c r="C832" s="46" t="s">
        <v>727</v>
      </c>
      <c r="D832" s="46" t="s">
        <v>1151</v>
      </c>
      <c r="E832" s="50">
        <v>310</v>
      </c>
      <c r="F832" s="47">
        <v>7.17E-2</v>
      </c>
      <c r="G832" s="46" t="s">
        <v>48</v>
      </c>
      <c r="H832" s="48">
        <v>7.17E-2</v>
      </c>
      <c r="I832" s="46" t="s">
        <v>1187</v>
      </c>
      <c r="J832" s="60"/>
      <c r="K832" s="39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1"/>
      <c r="AF832" s="10"/>
      <c r="AG832" s="10"/>
      <c r="AH832" s="10"/>
      <c r="AI832" s="10"/>
    </row>
    <row r="833" spans="1:35" ht="15.95" customHeight="1" x14ac:dyDescent="0.2">
      <c r="A833" s="46" t="s">
        <v>173</v>
      </c>
      <c r="B833" s="46" t="s">
        <v>726</v>
      </c>
      <c r="C833" s="46" t="s">
        <v>727</v>
      </c>
      <c r="D833" s="46" t="s">
        <v>1151</v>
      </c>
      <c r="E833" s="50">
        <v>33</v>
      </c>
      <c r="F833" s="47">
        <v>2.9499999999999998E-2</v>
      </c>
      <c r="G833" s="46" t="s">
        <v>729</v>
      </c>
      <c r="H833" s="48">
        <v>2.9499999999999998E-2</v>
      </c>
      <c r="I833" s="46" t="s">
        <v>1187</v>
      </c>
      <c r="J833" s="60"/>
      <c r="K833" s="39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1"/>
      <c r="AF833" s="10"/>
      <c r="AG833" s="10"/>
      <c r="AH833" s="10"/>
      <c r="AI833" s="10"/>
    </row>
    <row r="834" spans="1:35" ht="15.95" customHeight="1" x14ac:dyDescent="0.2">
      <c r="A834" s="178" t="s">
        <v>174</v>
      </c>
      <c r="B834" s="178" t="s">
        <v>726</v>
      </c>
      <c r="C834" s="178" t="s">
        <v>727</v>
      </c>
      <c r="D834" s="178" t="s">
        <v>1151</v>
      </c>
      <c r="E834" s="184">
        <v>331</v>
      </c>
      <c r="F834" s="176">
        <v>0.64600000000000002</v>
      </c>
      <c r="G834" s="46" t="s">
        <v>714</v>
      </c>
      <c r="H834" s="62">
        <v>0.45300000000000001</v>
      </c>
      <c r="I834" s="180" t="s">
        <v>1330</v>
      </c>
      <c r="J834" s="182" t="s">
        <v>1315</v>
      </c>
      <c r="K834" s="4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1"/>
      <c r="AF834" s="10"/>
      <c r="AG834" s="10"/>
      <c r="AH834" s="10"/>
      <c r="AI834" s="10"/>
    </row>
    <row r="835" spans="1:35" ht="15.95" customHeight="1" x14ac:dyDescent="0.2">
      <c r="A835" s="179"/>
      <c r="B835" s="179"/>
      <c r="C835" s="179"/>
      <c r="D835" s="179"/>
      <c r="E835" s="185"/>
      <c r="F835" s="177"/>
      <c r="G835" s="46" t="s">
        <v>2386</v>
      </c>
      <c r="H835" s="62">
        <v>0.193</v>
      </c>
      <c r="I835" s="181"/>
      <c r="J835" s="183"/>
      <c r="K835" s="4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1"/>
      <c r="AF835" s="10"/>
      <c r="AG835" s="10"/>
      <c r="AH835" s="10"/>
      <c r="AI835" s="10"/>
    </row>
    <row r="836" spans="1:35" ht="15.95" customHeight="1" x14ac:dyDescent="0.2">
      <c r="A836" s="46" t="s">
        <v>175</v>
      </c>
      <c r="B836" s="46" t="s">
        <v>726</v>
      </c>
      <c r="C836" s="46" t="s">
        <v>727</v>
      </c>
      <c r="D836" s="46" t="s">
        <v>1151</v>
      </c>
      <c r="E836" s="50">
        <v>332</v>
      </c>
      <c r="F836" s="47">
        <v>3.2099999999999997E-2</v>
      </c>
      <c r="G836" s="46" t="s">
        <v>40</v>
      </c>
      <c r="H836" s="48">
        <v>3.2099999999999997E-2</v>
      </c>
      <c r="I836" s="46" t="s">
        <v>1187</v>
      </c>
      <c r="J836" s="49" t="s">
        <v>1315</v>
      </c>
      <c r="K836" s="39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1"/>
      <c r="AF836" s="10"/>
      <c r="AG836" s="10"/>
      <c r="AH836" s="10"/>
      <c r="AI836" s="10"/>
    </row>
    <row r="837" spans="1:35" ht="15.95" customHeight="1" x14ac:dyDescent="0.2">
      <c r="A837" s="46" t="s">
        <v>176</v>
      </c>
      <c r="B837" s="46" t="s">
        <v>726</v>
      </c>
      <c r="C837" s="46" t="s">
        <v>727</v>
      </c>
      <c r="D837" s="46" t="s">
        <v>1151</v>
      </c>
      <c r="E837" s="50">
        <v>333</v>
      </c>
      <c r="F837" s="47">
        <v>3.8899999999999997E-2</v>
      </c>
      <c r="G837" s="46" t="s">
        <v>714</v>
      </c>
      <c r="H837" s="48">
        <v>3.8899999999999997E-2</v>
      </c>
      <c r="I837" s="62"/>
      <c r="J837" s="49" t="s">
        <v>1315</v>
      </c>
      <c r="K837" s="39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1"/>
      <c r="AF837" s="10"/>
      <c r="AG837" s="10"/>
      <c r="AH837" s="10"/>
      <c r="AI837" s="10"/>
    </row>
    <row r="838" spans="1:35" ht="15.95" customHeight="1" x14ac:dyDescent="0.2">
      <c r="A838" s="46" t="s">
        <v>177</v>
      </c>
      <c r="B838" s="46" t="s">
        <v>726</v>
      </c>
      <c r="C838" s="46" t="s">
        <v>727</v>
      </c>
      <c r="D838" s="46" t="s">
        <v>1151</v>
      </c>
      <c r="E838" s="50">
        <v>336</v>
      </c>
      <c r="F838" s="47">
        <v>0.22720000000000001</v>
      </c>
      <c r="G838" s="46" t="s">
        <v>714</v>
      </c>
      <c r="H838" s="48">
        <v>0.22720000000000001</v>
      </c>
      <c r="I838" s="46" t="s">
        <v>1331</v>
      </c>
      <c r="J838" s="49" t="s">
        <v>1315</v>
      </c>
      <c r="K838" s="39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1"/>
      <c r="AF838" s="10"/>
      <c r="AG838" s="10"/>
      <c r="AH838" s="10"/>
      <c r="AI838" s="10"/>
    </row>
    <row r="839" spans="1:35" ht="15.95" customHeight="1" x14ac:dyDescent="0.2">
      <c r="A839" s="46" t="s">
        <v>178</v>
      </c>
      <c r="B839" s="46" t="s">
        <v>726</v>
      </c>
      <c r="C839" s="46" t="s">
        <v>727</v>
      </c>
      <c r="D839" s="46" t="s">
        <v>1151</v>
      </c>
      <c r="E839" s="50">
        <v>337</v>
      </c>
      <c r="F839" s="47">
        <v>0.42030000000000001</v>
      </c>
      <c r="G839" s="46" t="s">
        <v>714</v>
      </c>
      <c r="H839" s="48">
        <v>0.42030000000000001</v>
      </c>
      <c r="I839" s="46" t="s">
        <v>1332</v>
      </c>
      <c r="J839" s="49" t="s">
        <v>1315</v>
      </c>
      <c r="K839" s="39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1"/>
      <c r="AF839" s="10"/>
      <c r="AG839" s="10"/>
      <c r="AH839" s="10"/>
      <c r="AI839" s="10"/>
    </row>
    <row r="840" spans="1:35" ht="15.95" customHeight="1" x14ac:dyDescent="0.2">
      <c r="A840" s="46" t="s">
        <v>179</v>
      </c>
      <c r="B840" s="46" t="s">
        <v>726</v>
      </c>
      <c r="C840" s="46" t="s">
        <v>727</v>
      </c>
      <c r="D840" s="46" t="s">
        <v>1151</v>
      </c>
      <c r="E840" s="50">
        <v>343</v>
      </c>
      <c r="F840" s="47">
        <v>0.21379999999999999</v>
      </c>
      <c r="G840" s="46" t="s">
        <v>729</v>
      </c>
      <c r="H840" s="48">
        <v>0.21379999999999999</v>
      </c>
      <c r="I840" s="46" t="s">
        <v>1187</v>
      </c>
      <c r="J840" s="60"/>
      <c r="K840" s="39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1"/>
      <c r="AF840" s="10"/>
      <c r="AG840" s="10"/>
      <c r="AH840" s="10"/>
      <c r="AI840" s="10"/>
    </row>
    <row r="841" spans="1:35" ht="15.95" customHeight="1" x14ac:dyDescent="0.2">
      <c r="A841" s="46" t="s">
        <v>180</v>
      </c>
      <c r="B841" s="46" t="s">
        <v>726</v>
      </c>
      <c r="C841" s="46" t="s">
        <v>727</v>
      </c>
      <c r="D841" s="46" t="s">
        <v>1151</v>
      </c>
      <c r="E841" s="50">
        <v>357</v>
      </c>
      <c r="F841" s="47">
        <v>5.7500000000000002E-2</v>
      </c>
      <c r="G841" s="46" t="s">
        <v>729</v>
      </c>
      <c r="H841" s="48">
        <v>5.7500000000000002E-2</v>
      </c>
      <c r="I841" s="46" t="s">
        <v>1187</v>
      </c>
      <c r="J841" s="60"/>
      <c r="K841" s="39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1"/>
      <c r="AF841" s="10"/>
      <c r="AG841" s="10"/>
      <c r="AH841" s="10"/>
      <c r="AI841" s="10"/>
    </row>
    <row r="842" spans="1:35" ht="15.95" customHeight="1" x14ac:dyDescent="0.2">
      <c r="A842" s="46" t="s">
        <v>181</v>
      </c>
      <c r="B842" s="46" t="s">
        <v>726</v>
      </c>
      <c r="C842" s="46" t="s">
        <v>727</v>
      </c>
      <c r="D842" s="46" t="s">
        <v>1151</v>
      </c>
      <c r="E842" s="50">
        <v>36</v>
      </c>
      <c r="F842" s="47">
        <v>0.192</v>
      </c>
      <c r="G842" s="46" t="s">
        <v>48</v>
      </c>
      <c r="H842" s="48">
        <v>0.192</v>
      </c>
      <c r="I842" s="46" t="s">
        <v>1200</v>
      </c>
      <c r="J842" s="60"/>
      <c r="K842" s="39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1"/>
      <c r="AF842" s="10"/>
      <c r="AG842" s="10"/>
      <c r="AH842" s="10"/>
      <c r="AI842" s="10"/>
    </row>
    <row r="843" spans="1:35" ht="15.95" customHeight="1" x14ac:dyDescent="0.2">
      <c r="A843" s="46" t="s">
        <v>182</v>
      </c>
      <c r="B843" s="46" t="s">
        <v>726</v>
      </c>
      <c r="C843" s="46" t="s">
        <v>727</v>
      </c>
      <c r="D843" s="46" t="s">
        <v>1151</v>
      </c>
      <c r="E843" s="50">
        <v>379</v>
      </c>
      <c r="F843" s="47">
        <v>0.17519999999999999</v>
      </c>
      <c r="G843" s="46" t="s">
        <v>48</v>
      </c>
      <c r="H843" s="48">
        <v>0.17519999999999999</v>
      </c>
      <c r="I843" s="46" t="s">
        <v>1187</v>
      </c>
      <c r="J843" s="60"/>
      <c r="K843" s="39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1"/>
      <c r="AF843" s="10"/>
      <c r="AG843" s="10"/>
      <c r="AH843" s="10"/>
      <c r="AI843" s="10"/>
    </row>
    <row r="844" spans="1:35" ht="15.95" customHeight="1" x14ac:dyDescent="0.2">
      <c r="A844" s="46" t="s">
        <v>183</v>
      </c>
      <c r="B844" s="46" t="s">
        <v>726</v>
      </c>
      <c r="C844" s="46" t="s">
        <v>727</v>
      </c>
      <c r="D844" s="46" t="s">
        <v>1151</v>
      </c>
      <c r="E844" s="46" t="s">
        <v>939</v>
      </c>
      <c r="F844" s="47">
        <v>0.24840000000000001</v>
      </c>
      <c r="G844" s="46" t="s">
        <v>729</v>
      </c>
      <c r="H844" s="48">
        <v>0.24840000000000001</v>
      </c>
      <c r="I844" s="46" t="s">
        <v>1336</v>
      </c>
      <c r="J844" s="49" t="s">
        <v>1242</v>
      </c>
      <c r="K844" s="39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1"/>
      <c r="AF844" s="10"/>
      <c r="AG844" s="10"/>
      <c r="AH844" s="10"/>
      <c r="AI844" s="10"/>
    </row>
    <row r="845" spans="1:35" ht="15.95" customHeight="1" x14ac:dyDescent="0.2">
      <c r="A845" s="46" t="s">
        <v>184</v>
      </c>
      <c r="B845" s="46" t="s">
        <v>726</v>
      </c>
      <c r="C845" s="46" t="s">
        <v>727</v>
      </c>
      <c r="D845" s="46" t="s">
        <v>1151</v>
      </c>
      <c r="E845" s="50">
        <v>387</v>
      </c>
      <c r="F845" s="47">
        <v>0.1216</v>
      </c>
      <c r="G845" s="46" t="s">
        <v>48</v>
      </c>
      <c r="H845" s="48">
        <v>0.1216</v>
      </c>
      <c r="I845" s="46" t="s">
        <v>1187</v>
      </c>
      <c r="J845" s="60"/>
      <c r="K845" s="39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1"/>
      <c r="AF845" s="10"/>
      <c r="AG845" s="10"/>
      <c r="AH845" s="10"/>
      <c r="AI845" s="10"/>
    </row>
    <row r="846" spans="1:35" ht="15.95" customHeight="1" x14ac:dyDescent="0.2">
      <c r="A846" s="178" t="s">
        <v>185</v>
      </c>
      <c r="B846" s="178" t="s">
        <v>726</v>
      </c>
      <c r="C846" s="178" t="s">
        <v>727</v>
      </c>
      <c r="D846" s="178" t="s">
        <v>1151</v>
      </c>
      <c r="E846" s="178" t="s">
        <v>1339</v>
      </c>
      <c r="F846" s="176">
        <v>0.95409999999999995</v>
      </c>
      <c r="G846" s="43" t="s">
        <v>29</v>
      </c>
      <c r="H846" s="64">
        <v>0.91949999999999998</v>
      </c>
      <c r="I846" s="180" t="s">
        <v>1340</v>
      </c>
      <c r="J846" s="174"/>
      <c r="K846" s="41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1"/>
      <c r="AF846" s="10"/>
      <c r="AG846" s="10"/>
      <c r="AH846" s="10"/>
      <c r="AI846" s="10"/>
    </row>
    <row r="847" spans="1:35" ht="15.95" customHeight="1" x14ac:dyDescent="0.2">
      <c r="A847" s="179"/>
      <c r="B847" s="179"/>
      <c r="C847" s="179"/>
      <c r="D847" s="179"/>
      <c r="E847" s="179"/>
      <c r="F847" s="177"/>
      <c r="G847" s="43" t="s">
        <v>40</v>
      </c>
      <c r="H847" s="64">
        <v>3.4599999999999999E-2</v>
      </c>
      <c r="I847" s="181"/>
      <c r="J847" s="175"/>
      <c r="K847" s="41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1"/>
      <c r="AF847" s="10"/>
      <c r="AG847" s="10"/>
      <c r="AH847" s="10"/>
      <c r="AI847" s="10"/>
    </row>
    <row r="848" spans="1:35" ht="15.95" customHeight="1" x14ac:dyDescent="0.2">
      <c r="A848" s="46" t="s">
        <v>186</v>
      </c>
      <c r="B848" s="46" t="s">
        <v>726</v>
      </c>
      <c r="C848" s="46" t="s">
        <v>727</v>
      </c>
      <c r="D848" s="46" t="s">
        <v>1151</v>
      </c>
      <c r="E848" s="46" t="s">
        <v>1341</v>
      </c>
      <c r="F848" s="47">
        <v>0.1019</v>
      </c>
      <c r="G848" s="46" t="s">
        <v>29</v>
      </c>
      <c r="H848" s="48">
        <v>0.1019</v>
      </c>
      <c r="I848" s="46" t="s">
        <v>1342</v>
      </c>
      <c r="J848" s="49" t="s">
        <v>1252</v>
      </c>
      <c r="K848" s="39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1"/>
      <c r="AF848" s="10"/>
      <c r="AG848" s="10"/>
      <c r="AH848" s="10"/>
      <c r="AI848" s="10"/>
    </row>
    <row r="849" spans="1:35" ht="15.95" customHeight="1" x14ac:dyDescent="0.2">
      <c r="A849" s="46" t="s">
        <v>187</v>
      </c>
      <c r="B849" s="46" t="s">
        <v>726</v>
      </c>
      <c r="C849" s="46" t="s">
        <v>727</v>
      </c>
      <c r="D849" s="46" t="s">
        <v>1151</v>
      </c>
      <c r="E849" s="46" t="s">
        <v>1343</v>
      </c>
      <c r="F849" s="47">
        <v>0.1762</v>
      </c>
      <c r="G849" s="46" t="s">
        <v>29</v>
      </c>
      <c r="H849" s="48">
        <v>0.1762</v>
      </c>
      <c r="I849" s="46" t="s">
        <v>1344</v>
      </c>
      <c r="J849" s="49" t="s">
        <v>1252</v>
      </c>
      <c r="K849" s="39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1"/>
      <c r="AF849" s="10"/>
      <c r="AG849" s="10"/>
      <c r="AH849" s="10"/>
      <c r="AI849" s="10"/>
    </row>
    <row r="850" spans="1:35" ht="15.95" customHeight="1" x14ac:dyDescent="0.2">
      <c r="A850" s="46" t="s">
        <v>188</v>
      </c>
      <c r="B850" s="46" t="s">
        <v>726</v>
      </c>
      <c r="C850" s="46" t="s">
        <v>727</v>
      </c>
      <c r="D850" s="46" t="s">
        <v>1151</v>
      </c>
      <c r="E850" s="46" t="s">
        <v>1345</v>
      </c>
      <c r="F850" s="47">
        <v>3.0000000000000001E-3</v>
      </c>
      <c r="G850" s="46" t="s">
        <v>29</v>
      </c>
      <c r="H850" s="48">
        <v>3.0000000000000001E-3</v>
      </c>
      <c r="I850" s="46" t="s">
        <v>1340</v>
      </c>
      <c r="J850" s="60"/>
      <c r="K850" s="39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1"/>
      <c r="AF850" s="10"/>
      <c r="AG850" s="10"/>
      <c r="AH850" s="10"/>
      <c r="AI850" s="10"/>
    </row>
    <row r="851" spans="1:35" ht="15.95" customHeight="1" x14ac:dyDescent="0.2">
      <c r="A851" s="46" t="s">
        <v>189</v>
      </c>
      <c r="B851" s="46" t="s">
        <v>726</v>
      </c>
      <c r="C851" s="46" t="s">
        <v>727</v>
      </c>
      <c r="D851" s="46" t="s">
        <v>1151</v>
      </c>
      <c r="E851" s="46" t="s">
        <v>1346</v>
      </c>
      <c r="F851" s="47">
        <v>1.41E-2</v>
      </c>
      <c r="G851" s="46" t="s">
        <v>729</v>
      </c>
      <c r="H851" s="48">
        <v>1.41E-2</v>
      </c>
      <c r="I851" s="46" t="s">
        <v>1187</v>
      </c>
      <c r="J851" s="49" t="s">
        <v>1347</v>
      </c>
      <c r="K851" s="39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1"/>
      <c r="AF851" s="10"/>
      <c r="AG851" s="10"/>
      <c r="AH851" s="10"/>
      <c r="AI851" s="10"/>
    </row>
    <row r="852" spans="1:35" ht="15.95" customHeight="1" x14ac:dyDescent="0.2">
      <c r="A852" s="46" t="s">
        <v>190</v>
      </c>
      <c r="B852" s="46" t="s">
        <v>726</v>
      </c>
      <c r="C852" s="46" t="s">
        <v>727</v>
      </c>
      <c r="D852" s="46" t="s">
        <v>1151</v>
      </c>
      <c r="E852" s="46" t="s">
        <v>1348</v>
      </c>
      <c r="F852" s="47">
        <v>6.1999999999999998E-3</v>
      </c>
      <c r="G852" s="46" t="s">
        <v>715</v>
      </c>
      <c r="H852" s="48">
        <v>6.1999999999999998E-3</v>
      </c>
      <c r="I852" s="46" t="s">
        <v>1187</v>
      </c>
      <c r="J852" s="49" t="s">
        <v>1347</v>
      </c>
      <c r="K852" s="39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1"/>
      <c r="AF852" s="10"/>
      <c r="AG852" s="10"/>
      <c r="AH852" s="10"/>
      <c r="AI852" s="10"/>
    </row>
    <row r="853" spans="1:35" ht="15.95" customHeight="1" x14ac:dyDescent="0.2">
      <c r="A853" s="46" t="s">
        <v>191</v>
      </c>
      <c r="B853" s="46" t="s">
        <v>726</v>
      </c>
      <c r="C853" s="46" t="s">
        <v>727</v>
      </c>
      <c r="D853" s="46" t="s">
        <v>1151</v>
      </c>
      <c r="E853" s="50">
        <v>439</v>
      </c>
      <c r="F853" s="47">
        <v>0.36749999999999999</v>
      </c>
      <c r="G853" s="46" t="s">
        <v>48</v>
      </c>
      <c r="H853" s="48">
        <v>0.36749999999999999</v>
      </c>
      <c r="I853" s="46" t="s">
        <v>1187</v>
      </c>
      <c r="J853" s="60"/>
      <c r="K853" s="39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1"/>
      <c r="AF853" s="10"/>
      <c r="AG853" s="10"/>
      <c r="AH853" s="10"/>
      <c r="AI853" s="10"/>
    </row>
    <row r="854" spans="1:35" ht="15.95" customHeight="1" x14ac:dyDescent="0.2">
      <c r="A854" s="46" t="s">
        <v>192</v>
      </c>
      <c r="B854" s="46" t="s">
        <v>726</v>
      </c>
      <c r="C854" s="46" t="s">
        <v>727</v>
      </c>
      <c r="D854" s="46" t="s">
        <v>1151</v>
      </c>
      <c r="E854" s="46" t="s">
        <v>1349</v>
      </c>
      <c r="F854" s="47">
        <v>0.1784</v>
      </c>
      <c r="G854" s="46" t="s">
        <v>48</v>
      </c>
      <c r="H854" s="48">
        <v>0.1784</v>
      </c>
      <c r="I854" s="46" t="s">
        <v>1187</v>
      </c>
      <c r="J854" s="60"/>
      <c r="K854" s="39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1"/>
      <c r="AF854" s="10"/>
      <c r="AG854" s="10"/>
      <c r="AH854" s="10"/>
      <c r="AI854" s="10"/>
    </row>
    <row r="855" spans="1:35" ht="15.95" customHeight="1" x14ac:dyDescent="0.2">
      <c r="A855" s="46" t="s">
        <v>193</v>
      </c>
      <c r="B855" s="46" t="s">
        <v>726</v>
      </c>
      <c r="C855" s="46" t="s">
        <v>727</v>
      </c>
      <c r="D855" s="46" t="s">
        <v>1151</v>
      </c>
      <c r="E855" s="50">
        <v>46</v>
      </c>
      <c r="F855" s="47">
        <v>2.9100000000000001E-2</v>
      </c>
      <c r="G855" s="46" t="s">
        <v>48</v>
      </c>
      <c r="H855" s="48">
        <v>2.9100000000000001E-2</v>
      </c>
      <c r="I855" s="46" t="s">
        <v>1187</v>
      </c>
      <c r="J855" s="60"/>
      <c r="K855" s="39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1"/>
      <c r="AF855" s="10"/>
      <c r="AG855" s="10"/>
      <c r="AH855" s="10"/>
      <c r="AI855" s="10"/>
    </row>
    <row r="856" spans="1:35" ht="15.95" customHeight="1" x14ac:dyDescent="0.2">
      <c r="A856" s="46" t="s">
        <v>194</v>
      </c>
      <c r="B856" s="46" t="s">
        <v>726</v>
      </c>
      <c r="C856" s="46" t="s">
        <v>727</v>
      </c>
      <c r="D856" s="46" t="s">
        <v>1151</v>
      </c>
      <c r="E856" s="50">
        <v>461</v>
      </c>
      <c r="F856" s="47">
        <v>1.4047000000000001</v>
      </c>
      <c r="G856" s="46" t="s">
        <v>48</v>
      </c>
      <c r="H856" s="48">
        <v>1.4047000000000001</v>
      </c>
      <c r="I856" s="46" t="s">
        <v>1187</v>
      </c>
      <c r="J856" s="60"/>
      <c r="K856" s="39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1"/>
      <c r="AF856" s="10"/>
      <c r="AG856" s="10"/>
      <c r="AH856" s="10"/>
      <c r="AI856" s="10"/>
    </row>
    <row r="857" spans="1:35" ht="15.95" customHeight="1" x14ac:dyDescent="0.2">
      <c r="A857" s="46" t="s">
        <v>195</v>
      </c>
      <c r="B857" s="46" t="s">
        <v>726</v>
      </c>
      <c r="C857" s="46" t="s">
        <v>727</v>
      </c>
      <c r="D857" s="46" t="s">
        <v>1151</v>
      </c>
      <c r="E857" s="46" t="s">
        <v>1350</v>
      </c>
      <c r="F857" s="47">
        <v>0.22470000000000001</v>
      </c>
      <c r="G857" s="46" t="s">
        <v>28</v>
      </c>
      <c r="H857" s="48">
        <v>0.22470000000000001</v>
      </c>
      <c r="I857" s="46" t="s">
        <v>1351</v>
      </c>
      <c r="J857" s="49" t="s">
        <v>1352</v>
      </c>
      <c r="K857" s="4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1"/>
      <c r="AF857" s="10"/>
      <c r="AG857" s="10"/>
      <c r="AH857" s="10"/>
      <c r="AI857" s="10"/>
    </row>
    <row r="858" spans="1:35" ht="15.95" customHeight="1" x14ac:dyDescent="0.2">
      <c r="A858" s="46" t="s">
        <v>196</v>
      </c>
      <c r="B858" s="46" t="s">
        <v>726</v>
      </c>
      <c r="C858" s="46" t="s">
        <v>727</v>
      </c>
      <c r="D858" s="46" t="s">
        <v>1151</v>
      </c>
      <c r="E858" s="46" t="s">
        <v>1353</v>
      </c>
      <c r="F858" s="47">
        <v>4.3700000000000003E-2</v>
      </c>
      <c r="G858" s="46" t="s">
        <v>715</v>
      </c>
      <c r="H858" s="48">
        <v>4.3700000000000003E-2</v>
      </c>
      <c r="I858" s="46" t="s">
        <v>1354</v>
      </c>
      <c r="J858" s="49" t="s">
        <v>1252</v>
      </c>
      <c r="K858" s="39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1"/>
      <c r="AF858" s="10"/>
      <c r="AG858" s="10"/>
      <c r="AH858" s="10"/>
      <c r="AI858" s="10"/>
    </row>
    <row r="859" spans="1:35" ht="15.95" customHeight="1" x14ac:dyDescent="0.2">
      <c r="A859" s="46" t="s">
        <v>197</v>
      </c>
      <c r="B859" s="46" t="s">
        <v>726</v>
      </c>
      <c r="C859" s="46" t="s">
        <v>727</v>
      </c>
      <c r="D859" s="46" t="s">
        <v>1151</v>
      </c>
      <c r="E859" s="46" t="s">
        <v>1355</v>
      </c>
      <c r="F859" s="47">
        <v>0.1229</v>
      </c>
      <c r="G859" s="46" t="s">
        <v>28</v>
      </c>
      <c r="H859" s="48">
        <v>0.1229</v>
      </c>
      <c r="I859" s="46" t="s">
        <v>1356</v>
      </c>
      <c r="J859" s="49" t="s">
        <v>1357</v>
      </c>
      <c r="K859" s="39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1"/>
      <c r="AF859" s="10"/>
      <c r="AG859" s="10"/>
      <c r="AH859" s="10"/>
      <c r="AI859" s="10"/>
    </row>
    <row r="860" spans="1:35" ht="15.95" customHeight="1" x14ac:dyDescent="0.2">
      <c r="A860" s="178" t="s">
        <v>198</v>
      </c>
      <c r="B860" s="178" t="s">
        <v>726</v>
      </c>
      <c r="C860" s="178" t="s">
        <v>727</v>
      </c>
      <c r="D860" s="178" t="s">
        <v>1151</v>
      </c>
      <c r="E860" s="178" t="s">
        <v>1358</v>
      </c>
      <c r="F860" s="176">
        <v>0.5</v>
      </c>
      <c r="G860" s="46" t="s">
        <v>30</v>
      </c>
      <c r="H860" s="62">
        <v>3.3E-3</v>
      </c>
      <c r="I860" s="180" t="s">
        <v>1359</v>
      </c>
      <c r="J860" s="182" t="s">
        <v>1252</v>
      </c>
      <c r="K860" s="39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1"/>
      <c r="AF860" s="10"/>
      <c r="AG860" s="10"/>
      <c r="AH860" s="10"/>
      <c r="AI860" s="10"/>
    </row>
    <row r="861" spans="1:35" ht="15.95" customHeight="1" x14ac:dyDescent="0.2">
      <c r="A861" s="179"/>
      <c r="B861" s="179"/>
      <c r="C861" s="179"/>
      <c r="D861" s="179"/>
      <c r="E861" s="179"/>
      <c r="F861" s="177"/>
      <c r="G861" s="46" t="s">
        <v>33</v>
      </c>
      <c r="H861" s="62">
        <v>0.49669999999999997</v>
      </c>
      <c r="I861" s="181"/>
      <c r="J861" s="183"/>
      <c r="K861" s="39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1"/>
      <c r="AF861" s="10"/>
      <c r="AG861" s="10"/>
      <c r="AH861" s="10"/>
      <c r="AI861" s="10"/>
    </row>
    <row r="862" spans="1:35" ht="15.95" customHeight="1" x14ac:dyDescent="0.2">
      <c r="A862" s="178" t="s">
        <v>199</v>
      </c>
      <c r="B862" s="178" t="s">
        <v>726</v>
      </c>
      <c r="C862" s="178" t="s">
        <v>727</v>
      </c>
      <c r="D862" s="178" t="s">
        <v>1151</v>
      </c>
      <c r="E862" s="178" t="s">
        <v>1360</v>
      </c>
      <c r="F862" s="176">
        <v>0.31909999999999999</v>
      </c>
      <c r="G862" s="46" t="s">
        <v>30</v>
      </c>
      <c r="H862" s="62">
        <v>1.7600000000000001E-2</v>
      </c>
      <c r="I862" s="180" t="s">
        <v>1361</v>
      </c>
      <c r="J862" s="182" t="s">
        <v>1252</v>
      </c>
      <c r="K862" s="4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1"/>
      <c r="AF862" s="10"/>
      <c r="AG862" s="10"/>
      <c r="AH862" s="10"/>
      <c r="AI862" s="10"/>
    </row>
    <row r="863" spans="1:35" ht="15.95" customHeight="1" x14ac:dyDescent="0.2">
      <c r="A863" s="179"/>
      <c r="B863" s="179"/>
      <c r="C863" s="179"/>
      <c r="D863" s="179"/>
      <c r="E863" s="179"/>
      <c r="F863" s="177"/>
      <c r="G863" s="46" t="s">
        <v>33</v>
      </c>
      <c r="H863" s="62">
        <v>0.30149999999999999</v>
      </c>
      <c r="I863" s="181"/>
      <c r="J863" s="183"/>
      <c r="K863" s="4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1"/>
      <c r="AF863" s="10"/>
      <c r="AG863" s="10"/>
      <c r="AH863" s="10"/>
      <c r="AI863" s="10"/>
    </row>
    <row r="864" spans="1:35" ht="15.95" customHeight="1" x14ac:dyDescent="0.2">
      <c r="A864" s="46" t="s">
        <v>200</v>
      </c>
      <c r="B864" s="46" t="s">
        <v>726</v>
      </c>
      <c r="C864" s="46" t="s">
        <v>727</v>
      </c>
      <c r="D864" s="46" t="s">
        <v>1151</v>
      </c>
      <c r="E864" s="46" t="s">
        <v>1362</v>
      </c>
      <c r="F864" s="47">
        <v>2.8500000000000001E-2</v>
      </c>
      <c r="G864" s="46" t="s">
        <v>715</v>
      </c>
      <c r="H864" s="48">
        <v>2.8500000000000001E-2</v>
      </c>
      <c r="I864" s="46" t="s">
        <v>1363</v>
      </c>
      <c r="J864" s="49" t="s">
        <v>1252</v>
      </c>
      <c r="K864" s="39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1"/>
      <c r="AF864" s="10"/>
      <c r="AG864" s="10"/>
      <c r="AH864" s="10"/>
      <c r="AI864" s="10"/>
    </row>
    <row r="865" spans="1:35" ht="15.95" customHeight="1" x14ac:dyDescent="0.2">
      <c r="A865" s="46" t="s">
        <v>201</v>
      </c>
      <c r="B865" s="46" t="s">
        <v>726</v>
      </c>
      <c r="C865" s="46" t="s">
        <v>727</v>
      </c>
      <c r="D865" s="46" t="s">
        <v>1151</v>
      </c>
      <c r="E865" s="46" t="s">
        <v>1364</v>
      </c>
      <c r="F865" s="47">
        <v>0.15620000000000001</v>
      </c>
      <c r="G865" s="46" t="s">
        <v>28</v>
      </c>
      <c r="H865" s="48">
        <v>0.15620000000000001</v>
      </c>
      <c r="I865" s="46" t="s">
        <v>1365</v>
      </c>
      <c r="J865" s="49" t="s">
        <v>1366</v>
      </c>
      <c r="K865" s="39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1"/>
      <c r="AF865" s="10"/>
      <c r="AG865" s="10"/>
      <c r="AH865" s="10"/>
      <c r="AI865" s="10"/>
    </row>
    <row r="866" spans="1:35" ht="15.95" customHeight="1" x14ac:dyDescent="0.2">
      <c r="A866" s="46" t="s">
        <v>202</v>
      </c>
      <c r="B866" s="46" t="s">
        <v>726</v>
      </c>
      <c r="C866" s="46" t="s">
        <v>727</v>
      </c>
      <c r="D866" s="46" t="s">
        <v>1151</v>
      </c>
      <c r="E866" s="46" t="s">
        <v>1367</v>
      </c>
      <c r="F866" s="47">
        <v>4.1999999999999997E-3</v>
      </c>
      <c r="G866" s="46" t="s">
        <v>715</v>
      </c>
      <c r="H866" s="48">
        <v>4.1999999999999997E-3</v>
      </c>
      <c r="I866" s="46" t="s">
        <v>1368</v>
      </c>
      <c r="J866" s="49" t="s">
        <v>1252</v>
      </c>
      <c r="K866" s="39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1"/>
      <c r="AF866" s="10"/>
      <c r="AG866" s="10"/>
      <c r="AH866" s="10"/>
      <c r="AI866" s="10"/>
    </row>
    <row r="867" spans="1:35" ht="15.95" customHeight="1" x14ac:dyDescent="0.2">
      <c r="A867" s="46" t="s">
        <v>203</v>
      </c>
      <c r="B867" s="46" t="s">
        <v>726</v>
      </c>
      <c r="C867" s="46" t="s">
        <v>727</v>
      </c>
      <c r="D867" s="46" t="s">
        <v>1151</v>
      </c>
      <c r="E867" s="46" t="s">
        <v>1369</v>
      </c>
      <c r="F867" s="47">
        <v>0.20599999999999999</v>
      </c>
      <c r="G867" s="46" t="s">
        <v>729</v>
      </c>
      <c r="H867" s="48">
        <v>0.20599999999999999</v>
      </c>
      <c r="I867" s="46" t="s">
        <v>1370</v>
      </c>
      <c r="J867" s="49" t="s">
        <v>1252</v>
      </c>
      <c r="K867" s="39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1"/>
      <c r="AF867" s="10"/>
      <c r="AG867" s="10"/>
      <c r="AH867" s="10"/>
      <c r="AI867" s="10"/>
    </row>
    <row r="868" spans="1:35" ht="15.95" customHeight="1" x14ac:dyDescent="0.2">
      <c r="A868" s="46" t="s">
        <v>204</v>
      </c>
      <c r="B868" s="46" t="s">
        <v>726</v>
      </c>
      <c r="C868" s="46" t="s">
        <v>727</v>
      </c>
      <c r="D868" s="46" t="s">
        <v>1151</v>
      </c>
      <c r="E868" s="46" t="s">
        <v>1371</v>
      </c>
      <c r="F868" s="47">
        <v>9.7199999999999995E-2</v>
      </c>
      <c r="G868" s="46" t="s">
        <v>46</v>
      </c>
      <c r="H868" s="48">
        <v>9.7199999999999995E-2</v>
      </c>
      <c r="I868" s="46" t="s">
        <v>1372</v>
      </c>
      <c r="J868" s="49" t="s">
        <v>1252</v>
      </c>
      <c r="K868" s="39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1"/>
      <c r="AF868" s="10"/>
      <c r="AG868" s="10"/>
      <c r="AH868" s="10"/>
      <c r="AI868" s="10"/>
    </row>
    <row r="869" spans="1:35" ht="15.95" customHeight="1" x14ac:dyDescent="0.2">
      <c r="A869" s="46" t="s">
        <v>205</v>
      </c>
      <c r="B869" s="46" t="s">
        <v>726</v>
      </c>
      <c r="C869" s="46" t="s">
        <v>727</v>
      </c>
      <c r="D869" s="46" t="s">
        <v>1151</v>
      </c>
      <c r="E869" s="46" t="s">
        <v>1373</v>
      </c>
      <c r="F869" s="47">
        <v>0.1129</v>
      </c>
      <c r="G869" s="46" t="s">
        <v>46</v>
      </c>
      <c r="H869" s="48">
        <v>0.1129</v>
      </c>
      <c r="I869" s="46" t="s">
        <v>1374</v>
      </c>
      <c r="J869" s="49" t="s">
        <v>1252</v>
      </c>
      <c r="K869" s="39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1"/>
      <c r="AF869" s="10"/>
      <c r="AG869" s="10"/>
      <c r="AH869" s="10"/>
      <c r="AI869" s="10"/>
    </row>
    <row r="870" spans="1:35" ht="15.95" customHeight="1" x14ac:dyDescent="0.2">
      <c r="A870" s="46" t="s">
        <v>206</v>
      </c>
      <c r="B870" s="46" t="s">
        <v>726</v>
      </c>
      <c r="C870" s="46" t="s">
        <v>727</v>
      </c>
      <c r="D870" s="46" t="s">
        <v>1151</v>
      </c>
      <c r="E870" s="46" t="s">
        <v>1375</v>
      </c>
      <c r="F870" s="47">
        <v>8.8000000000000005E-3</v>
      </c>
      <c r="G870" s="46" t="s">
        <v>46</v>
      </c>
      <c r="H870" s="48">
        <v>8.8000000000000005E-3</v>
      </c>
      <c r="I870" s="46" t="s">
        <v>1376</v>
      </c>
      <c r="J870" s="49" t="s">
        <v>1252</v>
      </c>
      <c r="K870" s="39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1"/>
      <c r="AF870" s="10"/>
      <c r="AG870" s="10"/>
      <c r="AH870" s="10"/>
      <c r="AI870" s="10"/>
    </row>
    <row r="871" spans="1:35" ht="15.95" customHeight="1" x14ac:dyDescent="0.2">
      <c r="A871" s="46" t="s">
        <v>207</v>
      </c>
      <c r="B871" s="46" t="s">
        <v>726</v>
      </c>
      <c r="C871" s="46" t="s">
        <v>727</v>
      </c>
      <c r="D871" s="46" t="s">
        <v>1151</v>
      </c>
      <c r="E871" s="46" t="s">
        <v>1377</v>
      </c>
      <c r="F871" s="47">
        <v>0.15570000000000001</v>
      </c>
      <c r="G871" s="46" t="s">
        <v>46</v>
      </c>
      <c r="H871" s="48">
        <v>0.15570000000000001</v>
      </c>
      <c r="I871" s="46" t="s">
        <v>1374</v>
      </c>
      <c r="J871" s="49" t="s">
        <v>1378</v>
      </c>
      <c r="K871" s="39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1"/>
      <c r="AF871" s="10"/>
      <c r="AG871" s="10"/>
      <c r="AH871" s="10"/>
      <c r="AI871" s="10"/>
    </row>
    <row r="872" spans="1:35" ht="15.95" customHeight="1" x14ac:dyDescent="0.2">
      <c r="A872" s="46" t="s">
        <v>208</v>
      </c>
      <c r="B872" s="46" t="s">
        <v>726</v>
      </c>
      <c r="C872" s="46" t="s">
        <v>727</v>
      </c>
      <c r="D872" s="46" t="s">
        <v>1151</v>
      </c>
      <c r="E872" s="50">
        <v>49</v>
      </c>
      <c r="F872" s="47">
        <v>0.57469999999999999</v>
      </c>
      <c r="G872" s="46" t="s">
        <v>729</v>
      </c>
      <c r="H872" s="48">
        <v>0.57469999999999999</v>
      </c>
      <c r="I872" s="46" t="s">
        <v>1187</v>
      </c>
      <c r="J872" s="60"/>
      <c r="K872" s="39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1"/>
      <c r="AF872" s="10"/>
      <c r="AG872" s="10"/>
      <c r="AH872" s="10"/>
      <c r="AI872" s="10"/>
    </row>
    <row r="873" spans="1:35" ht="15.95" customHeight="1" x14ac:dyDescent="0.2">
      <c r="A873" s="46" t="s">
        <v>209</v>
      </c>
      <c r="B873" s="46" t="s">
        <v>726</v>
      </c>
      <c r="C873" s="46" t="s">
        <v>727</v>
      </c>
      <c r="D873" s="46" t="s">
        <v>1151</v>
      </c>
      <c r="E873" s="46" t="s">
        <v>1379</v>
      </c>
      <c r="F873" s="47">
        <v>6.4500000000000002E-2</v>
      </c>
      <c r="G873" s="46" t="s">
        <v>729</v>
      </c>
      <c r="H873" s="48">
        <v>6.4500000000000002E-2</v>
      </c>
      <c r="I873" s="46" t="s">
        <v>1187</v>
      </c>
      <c r="J873" s="49" t="s">
        <v>1380</v>
      </c>
      <c r="K873" s="39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1"/>
      <c r="AF873" s="10"/>
      <c r="AG873" s="10"/>
      <c r="AH873" s="10"/>
      <c r="AI873" s="10"/>
    </row>
    <row r="874" spans="1:35" ht="15.95" customHeight="1" x14ac:dyDescent="0.2">
      <c r="A874" s="46" t="s">
        <v>210</v>
      </c>
      <c r="B874" s="46" t="s">
        <v>726</v>
      </c>
      <c r="C874" s="46" t="s">
        <v>727</v>
      </c>
      <c r="D874" s="46" t="s">
        <v>1151</v>
      </c>
      <c r="E874" s="46" t="s">
        <v>1381</v>
      </c>
      <c r="F874" s="47">
        <v>6.3E-3</v>
      </c>
      <c r="G874" s="46" t="s">
        <v>28</v>
      </c>
      <c r="H874" s="48">
        <v>6.3E-3</v>
      </c>
      <c r="I874" s="46" t="s">
        <v>1187</v>
      </c>
      <c r="J874" s="49" t="s">
        <v>1382</v>
      </c>
      <c r="K874" s="39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1"/>
      <c r="AF874" s="10"/>
      <c r="AG874" s="10"/>
      <c r="AH874" s="10"/>
      <c r="AI874" s="10"/>
    </row>
    <row r="875" spans="1:35" ht="15.95" customHeight="1" x14ac:dyDescent="0.2">
      <c r="A875" s="46" t="s">
        <v>211</v>
      </c>
      <c r="B875" s="46" t="s">
        <v>726</v>
      </c>
      <c r="C875" s="46" t="s">
        <v>727</v>
      </c>
      <c r="D875" s="46" t="s">
        <v>1151</v>
      </c>
      <c r="E875" s="46" t="s">
        <v>1383</v>
      </c>
      <c r="F875" s="47">
        <v>1.5E-3</v>
      </c>
      <c r="G875" s="46" t="s">
        <v>28</v>
      </c>
      <c r="H875" s="48">
        <v>1.5E-3</v>
      </c>
      <c r="I875" s="46" t="s">
        <v>1187</v>
      </c>
      <c r="J875" s="49" t="s">
        <v>1384</v>
      </c>
      <c r="K875" s="39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1"/>
      <c r="AF875" s="10"/>
      <c r="AG875" s="10"/>
      <c r="AH875" s="10"/>
      <c r="AI875" s="10"/>
    </row>
    <row r="876" spans="1:35" ht="15.95" customHeight="1" x14ac:dyDescent="0.2">
      <c r="A876" s="46" t="s">
        <v>212</v>
      </c>
      <c r="B876" s="46" t="s">
        <v>726</v>
      </c>
      <c r="C876" s="46" t="s">
        <v>727</v>
      </c>
      <c r="D876" s="46" t="s">
        <v>1151</v>
      </c>
      <c r="E876" s="46" t="s">
        <v>1385</v>
      </c>
      <c r="F876" s="47">
        <v>8.0000000000000002E-3</v>
      </c>
      <c r="G876" s="46" t="s">
        <v>28</v>
      </c>
      <c r="H876" s="48">
        <v>8.0000000000000002E-3</v>
      </c>
      <c r="I876" s="46" t="s">
        <v>1187</v>
      </c>
      <c r="J876" s="49" t="s">
        <v>1386</v>
      </c>
      <c r="K876" s="39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1"/>
      <c r="AF876" s="10"/>
      <c r="AG876" s="10"/>
      <c r="AH876" s="10"/>
      <c r="AI876" s="10"/>
    </row>
    <row r="877" spans="1:35" ht="15.95" customHeight="1" x14ac:dyDescent="0.2">
      <c r="A877" s="46" t="s">
        <v>213</v>
      </c>
      <c r="B877" s="46" t="s">
        <v>726</v>
      </c>
      <c r="C877" s="46" t="s">
        <v>727</v>
      </c>
      <c r="D877" s="46" t="s">
        <v>1151</v>
      </c>
      <c r="E877" s="46" t="s">
        <v>1387</v>
      </c>
      <c r="F877" s="47">
        <v>1.01E-2</v>
      </c>
      <c r="G877" s="46" t="s">
        <v>28</v>
      </c>
      <c r="H877" s="48">
        <v>1.01E-2</v>
      </c>
      <c r="I877" s="46" t="s">
        <v>1187</v>
      </c>
      <c r="J877" s="49" t="s">
        <v>1290</v>
      </c>
      <c r="K877" s="39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1"/>
      <c r="AF877" s="10"/>
      <c r="AG877" s="10"/>
      <c r="AH877" s="10"/>
      <c r="AI877" s="10"/>
    </row>
    <row r="878" spans="1:35" ht="15.95" customHeight="1" x14ac:dyDescent="0.2">
      <c r="A878" s="46" t="s">
        <v>214</v>
      </c>
      <c r="B878" s="46" t="s">
        <v>726</v>
      </c>
      <c r="C878" s="46" t="s">
        <v>727</v>
      </c>
      <c r="D878" s="46" t="s">
        <v>1151</v>
      </c>
      <c r="E878" s="46" t="s">
        <v>1388</v>
      </c>
      <c r="F878" s="47">
        <v>0.11409999999999999</v>
      </c>
      <c r="G878" s="46" t="s">
        <v>729</v>
      </c>
      <c r="H878" s="48">
        <v>0.11409999999999999</v>
      </c>
      <c r="I878" s="46" t="s">
        <v>1187</v>
      </c>
      <c r="J878" s="49" t="s">
        <v>1378</v>
      </c>
      <c r="K878" s="39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1"/>
      <c r="AF878" s="10"/>
      <c r="AG878" s="10"/>
      <c r="AH878" s="10"/>
      <c r="AI878" s="10"/>
    </row>
    <row r="879" spans="1:35" ht="15.95" customHeight="1" x14ac:dyDescent="0.2">
      <c r="A879" s="46" t="s">
        <v>215</v>
      </c>
      <c r="B879" s="46" t="s">
        <v>726</v>
      </c>
      <c r="C879" s="46" t="s">
        <v>727</v>
      </c>
      <c r="D879" s="46" t="s">
        <v>1151</v>
      </c>
      <c r="E879" s="46" t="s">
        <v>1389</v>
      </c>
      <c r="F879" s="47">
        <v>0.1583</v>
      </c>
      <c r="G879" s="46" t="s">
        <v>31</v>
      </c>
      <c r="H879" s="48">
        <v>0.1583</v>
      </c>
      <c r="I879" s="46" t="s">
        <v>1390</v>
      </c>
      <c r="J879" s="49" t="s">
        <v>1290</v>
      </c>
      <c r="K879" s="39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1"/>
      <c r="AF879" s="10"/>
      <c r="AG879" s="10"/>
      <c r="AH879" s="10"/>
      <c r="AI879" s="10"/>
    </row>
    <row r="880" spans="1:35" ht="15.95" customHeight="1" x14ac:dyDescent="0.2">
      <c r="A880" s="178" t="s">
        <v>216</v>
      </c>
      <c r="B880" s="178" t="s">
        <v>726</v>
      </c>
      <c r="C880" s="178" t="s">
        <v>727</v>
      </c>
      <c r="D880" s="178" t="s">
        <v>1151</v>
      </c>
      <c r="E880" s="178" t="s">
        <v>1391</v>
      </c>
      <c r="F880" s="176">
        <v>1.2512000000000001</v>
      </c>
      <c r="G880" s="46" t="s">
        <v>714</v>
      </c>
      <c r="H880" s="62">
        <v>0.75539999999999996</v>
      </c>
      <c r="I880" s="180" t="s">
        <v>1392</v>
      </c>
      <c r="J880" s="182" t="s">
        <v>1290</v>
      </c>
      <c r="K880" s="4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1"/>
      <c r="AF880" s="10"/>
      <c r="AG880" s="10"/>
      <c r="AH880" s="10"/>
      <c r="AI880" s="10"/>
    </row>
    <row r="881" spans="1:35" ht="15.95" customHeight="1" x14ac:dyDescent="0.2">
      <c r="A881" s="179"/>
      <c r="B881" s="179"/>
      <c r="C881" s="179"/>
      <c r="D881" s="179"/>
      <c r="E881" s="179"/>
      <c r="F881" s="177"/>
      <c r="G881" s="46" t="s">
        <v>715</v>
      </c>
      <c r="H881" s="62">
        <v>0.49580000000000002</v>
      </c>
      <c r="I881" s="181"/>
      <c r="J881" s="183"/>
      <c r="K881" s="4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1"/>
      <c r="AF881" s="10"/>
      <c r="AG881" s="10"/>
      <c r="AH881" s="10"/>
      <c r="AI881" s="10"/>
    </row>
    <row r="882" spans="1:35" ht="15.95" customHeight="1" x14ac:dyDescent="0.2">
      <c r="A882" s="46" t="s">
        <v>217</v>
      </c>
      <c r="B882" s="46" t="s">
        <v>726</v>
      </c>
      <c r="C882" s="46" t="s">
        <v>727</v>
      </c>
      <c r="D882" s="46" t="s">
        <v>1151</v>
      </c>
      <c r="E882" s="46" t="s">
        <v>1393</v>
      </c>
      <c r="F882" s="47">
        <v>4.8800000000000003E-2</v>
      </c>
      <c r="G882" s="46" t="s">
        <v>46</v>
      </c>
      <c r="H882" s="48">
        <v>4.8800000000000003E-2</v>
      </c>
      <c r="I882" s="46" t="s">
        <v>1392</v>
      </c>
      <c r="J882" s="49" t="s">
        <v>1290</v>
      </c>
      <c r="K882" s="39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1"/>
      <c r="AF882" s="10"/>
      <c r="AG882" s="10"/>
      <c r="AH882" s="10"/>
      <c r="AI882" s="10"/>
    </row>
    <row r="883" spans="1:35" ht="15.95" customHeight="1" x14ac:dyDescent="0.2">
      <c r="A883" s="46" t="s">
        <v>218</v>
      </c>
      <c r="B883" s="46" t="s">
        <v>726</v>
      </c>
      <c r="C883" s="46" t="s">
        <v>727</v>
      </c>
      <c r="D883" s="46" t="s">
        <v>1151</v>
      </c>
      <c r="E883" s="46" t="s">
        <v>1394</v>
      </c>
      <c r="F883" s="47">
        <v>1.01E-2</v>
      </c>
      <c r="G883" s="46" t="s">
        <v>46</v>
      </c>
      <c r="H883" s="48">
        <v>1.01E-2</v>
      </c>
      <c r="I883" s="46" t="s">
        <v>1392</v>
      </c>
      <c r="J883" s="49" t="s">
        <v>1290</v>
      </c>
      <c r="K883" s="39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1"/>
      <c r="AF883" s="10"/>
      <c r="AG883" s="10"/>
      <c r="AH883" s="10"/>
      <c r="AI883" s="10"/>
    </row>
    <row r="884" spans="1:35" ht="15.95" customHeight="1" x14ac:dyDescent="0.2">
      <c r="A884" s="46" t="s">
        <v>219</v>
      </c>
      <c r="B884" s="46" t="s">
        <v>726</v>
      </c>
      <c r="C884" s="46" t="s">
        <v>727</v>
      </c>
      <c r="D884" s="46" t="s">
        <v>1151</v>
      </c>
      <c r="E884" s="46" t="s">
        <v>1395</v>
      </c>
      <c r="F884" s="47">
        <v>1.8E-3</v>
      </c>
      <c r="G884" s="46" t="s">
        <v>46</v>
      </c>
      <c r="H884" s="48">
        <v>1.8E-3</v>
      </c>
      <c r="I884" s="46" t="s">
        <v>1392</v>
      </c>
      <c r="J884" s="49" t="s">
        <v>1290</v>
      </c>
      <c r="K884" s="39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1"/>
      <c r="AF884" s="10"/>
      <c r="AG884" s="10"/>
      <c r="AH884" s="10"/>
      <c r="AI884" s="10"/>
    </row>
    <row r="885" spans="1:35" ht="15.95" customHeight="1" x14ac:dyDescent="0.2">
      <c r="A885" s="46" t="s">
        <v>220</v>
      </c>
      <c r="B885" s="46" t="s">
        <v>726</v>
      </c>
      <c r="C885" s="46" t="s">
        <v>727</v>
      </c>
      <c r="D885" s="46" t="s">
        <v>1151</v>
      </c>
      <c r="E885" s="46" t="s">
        <v>1396</v>
      </c>
      <c r="F885" s="47">
        <v>0.15890000000000001</v>
      </c>
      <c r="G885" s="46" t="s">
        <v>715</v>
      </c>
      <c r="H885" s="48">
        <v>0.15890000000000001</v>
      </c>
      <c r="I885" s="46" t="s">
        <v>1392</v>
      </c>
      <c r="J885" s="49" t="s">
        <v>1290</v>
      </c>
      <c r="K885" s="39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1"/>
      <c r="AF885" s="10"/>
      <c r="AG885" s="10"/>
      <c r="AH885" s="10"/>
      <c r="AI885" s="10"/>
    </row>
    <row r="886" spans="1:35" ht="15.95" customHeight="1" x14ac:dyDescent="0.2">
      <c r="A886" s="46" t="s">
        <v>221</v>
      </c>
      <c r="B886" s="46" t="s">
        <v>726</v>
      </c>
      <c r="C886" s="46" t="s">
        <v>727</v>
      </c>
      <c r="D886" s="46" t="s">
        <v>1151</v>
      </c>
      <c r="E886" s="46" t="s">
        <v>1397</v>
      </c>
      <c r="F886" s="47">
        <v>0.1104</v>
      </c>
      <c r="G886" s="46" t="s">
        <v>715</v>
      </c>
      <c r="H886" s="48">
        <v>0.1104</v>
      </c>
      <c r="I886" s="46" t="s">
        <v>1392</v>
      </c>
      <c r="J886" s="49" t="s">
        <v>1290</v>
      </c>
      <c r="K886" s="39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1"/>
      <c r="AF886" s="10"/>
      <c r="AG886" s="10"/>
      <c r="AH886" s="10"/>
      <c r="AI886" s="10"/>
    </row>
    <row r="887" spans="1:35" ht="15.95" customHeight="1" x14ac:dyDescent="0.2">
      <c r="A887" s="46" t="s">
        <v>222</v>
      </c>
      <c r="B887" s="46" t="s">
        <v>726</v>
      </c>
      <c r="C887" s="46" t="s">
        <v>727</v>
      </c>
      <c r="D887" s="46" t="s">
        <v>1151</v>
      </c>
      <c r="E887" s="46" t="s">
        <v>1398</v>
      </c>
      <c r="F887" s="47">
        <v>0.17710000000000001</v>
      </c>
      <c r="G887" s="46" t="s">
        <v>715</v>
      </c>
      <c r="H887" s="48">
        <v>0.17710000000000001</v>
      </c>
      <c r="I887" s="46" t="s">
        <v>1392</v>
      </c>
      <c r="J887" s="49" t="s">
        <v>1290</v>
      </c>
      <c r="K887" s="39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1"/>
      <c r="AF887" s="10"/>
      <c r="AG887" s="10"/>
      <c r="AH887" s="10"/>
      <c r="AI887" s="10"/>
    </row>
    <row r="888" spans="1:35" ht="15.95" customHeight="1" x14ac:dyDescent="0.2">
      <c r="A888" s="46" t="s">
        <v>223</v>
      </c>
      <c r="B888" s="46" t="s">
        <v>726</v>
      </c>
      <c r="C888" s="46" t="s">
        <v>727</v>
      </c>
      <c r="D888" s="46" t="s">
        <v>1151</v>
      </c>
      <c r="E888" s="46" t="s">
        <v>1399</v>
      </c>
      <c r="F888" s="47">
        <v>0.1229</v>
      </c>
      <c r="G888" s="46" t="s">
        <v>715</v>
      </c>
      <c r="H888" s="48">
        <v>0.1229</v>
      </c>
      <c r="I888" s="46" t="s">
        <v>1392</v>
      </c>
      <c r="J888" s="49" t="s">
        <v>1290</v>
      </c>
      <c r="K888" s="39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1"/>
      <c r="AF888" s="10"/>
      <c r="AG888" s="10"/>
      <c r="AH888" s="10"/>
      <c r="AI888" s="10"/>
    </row>
    <row r="889" spans="1:35" ht="15.95" customHeight="1" x14ac:dyDescent="0.2">
      <c r="A889" s="46" t="s">
        <v>224</v>
      </c>
      <c r="B889" s="46" t="s">
        <v>726</v>
      </c>
      <c r="C889" s="46" t="s">
        <v>727</v>
      </c>
      <c r="D889" s="46" t="s">
        <v>1151</v>
      </c>
      <c r="E889" s="46" t="s">
        <v>1400</v>
      </c>
      <c r="F889" s="47">
        <v>1.8E-3</v>
      </c>
      <c r="G889" s="46" t="s">
        <v>46</v>
      </c>
      <c r="H889" s="48">
        <v>1.8E-3</v>
      </c>
      <c r="I889" s="46" t="s">
        <v>1392</v>
      </c>
      <c r="J889" s="49" t="s">
        <v>1290</v>
      </c>
      <c r="K889" s="39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1"/>
      <c r="AF889" s="10"/>
      <c r="AG889" s="10"/>
      <c r="AH889" s="10"/>
      <c r="AI889" s="10"/>
    </row>
    <row r="890" spans="1:35" ht="15.95" customHeight="1" x14ac:dyDescent="0.2">
      <c r="A890" s="46" t="s">
        <v>225</v>
      </c>
      <c r="B890" s="46" t="s">
        <v>726</v>
      </c>
      <c r="C890" s="46" t="s">
        <v>727</v>
      </c>
      <c r="D890" s="46" t="s">
        <v>1151</v>
      </c>
      <c r="E890" s="46" t="s">
        <v>1401</v>
      </c>
      <c r="F890" s="47">
        <v>7.0699999999999999E-2</v>
      </c>
      <c r="G890" s="46" t="s">
        <v>46</v>
      </c>
      <c r="H890" s="48">
        <v>7.0699999999999999E-2</v>
      </c>
      <c r="I890" s="46" t="s">
        <v>1392</v>
      </c>
      <c r="J890" s="49" t="s">
        <v>1290</v>
      </c>
      <c r="K890" s="39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1"/>
      <c r="AF890" s="10"/>
      <c r="AG890" s="10"/>
      <c r="AH890" s="10"/>
      <c r="AI890" s="10"/>
    </row>
    <row r="891" spans="1:35" ht="15.95" customHeight="1" x14ac:dyDescent="0.2">
      <c r="A891" s="46" t="s">
        <v>226</v>
      </c>
      <c r="B891" s="46" t="s">
        <v>726</v>
      </c>
      <c r="C891" s="46" t="s">
        <v>727</v>
      </c>
      <c r="D891" s="46" t="s">
        <v>1151</v>
      </c>
      <c r="E891" s="46" t="s">
        <v>1402</v>
      </c>
      <c r="F891" s="47">
        <v>1.8E-3</v>
      </c>
      <c r="G891" s="46" t="s">
        <v>46</v>
      </c>
      <c r="H891" s="48">
        <v>1.8E-3</v>
      </c>
      <c r="I891" s="46" t="s">
        <v>1392</v>
      </c>
      <c r="J891" s="49" t="s">
        <v>1290</v>
      </c>
      <c r="K891" s="39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1"/>
      <c r="AF891" s="10"/>
      <c r="AG891" s="10"/>
      <c r="AH891" s="10"/>
      <c r="AI891" s="10"/>
    </row>
    <row r="892" spans="1:35" ht="15.95" customHeight="1" x14ac:dyDescent="0.2">
      <c r="A892" s="178" t="s">
        <v>227</v>
      </c>
      <c r="B892" s="178" t="s">
        <v>726</v>
      </c>
      <c r="C892" s="178" t="s">
        <v>727</v>
      </c>
      <c r="D892" s="178" t="s">
        <v>1151</v>
      </c>
      <c r="E892" s="178" t="s">
        <v>1403</v>
      </c>
      <c r="F892" s="176">
        <v>0.15140000000000001</v>
      </c>
      <c r="G892" s="46" t="s">
        <v>714</v>
      </c>
      <c r="H892" s="62">
        <v>2.0000000000000001E-4</v>
      </c>
      <c r="I892" s="180" t="s">
        <v>1392</v>
      </c>
      <c r="J892" s="182" t="s">
        <v>1290</v>
      </c>
      <c r="K892" s="4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1"/>
      <c r="AF892" s="10"/>
      <c r="AG892" s="10"/>
      <c r="AH892" s="10"/>
      <c r="AI892" s="10"/>
    </row>
    <row r="893" spans="1:35" ht="15.95" customHeight="1" x14ac:dyDescent="0.2">
      <c r="A893" s="179"/>
      <c r="B893" s="179"/>
      <c r="C893" s="179"/>
      <c r="D893" s="179"/>
      <c r="E893" s="179"/>
      <c r="F893" s="177"/>
      <c r="G893" s="46" t="s">
        <v>715</v>
      </c>
      <c r="H893" s="62">
        <v>0.1512</v>
      </c>
      <c r="I893" s="181"/>
      <c r="J893" s="183"/>
      <c r="K893" s="4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1"/>
      <c r="AF893" s="10"/>
      <c r="AG893" s="10"/>
      <c r="AH893" s="10"/>
      <c r="AI893" s="10"/>
    </row>
    <row r="894" spans="1:35" ht="15.95" customHeight="1" x14ac:dyDescent="0.2">
      <c r="A894" s="178" t="s">
        <v>228</v>
      </c>
      <c r="B894" s="178" t="s">
        <v>726</v>
      </c>
      <c r="C894" s="178" t="s">
        <v>727</v>
      </c>
      <c r="D894" s="178" t="s">
        <v>1151</v>
      </c>
      <c r="E894" s="178" t="s">
        <v>1404</v>
      </c>
      <c r="F894" s="176">
        <v>0.12089999999999999</v>
      </c>
      <c r="G894" s="46" t="s">
        <v>714</v>
      </c>
      <c r="H894" s="62">
        <v>4.4600000000000001E-2</v>
      </c>
      <c r="I894" s="180" t="s">
        <v>1392</v>
      </c>
      <c r="J894" s="182" t="s">
        <v>1290</v>
      </c>
      <c r="K894" s="39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1"/>
      <c r="AF894" s="10"/>
      <c r="AG894" s="10"/>
      <c r="AH894" s="10"/>
      <c r="AI894" s="10"/>
    </row>
    <row r="895" spans="1:35" ht="15.95" customHeight="1" x14ac:dyDescent="0.2">
      <c r="A895" s="179"/>
      <c r="B895" s="179"/>
      <c r="C895" s="179"/>
      <c r="D895" s="179"/>
      <c r="E895" s="179"/>
      <c r="F895" s="177"/>
      <c r="G895" s="46" t="s">
        <v>715</v>
      </c>
      <c r="H895" s="62">
        <v>7.6300000000000007E-2</v>
      </c>
      <c r="I895" s="181"/>
      <c r="J895" s="183"/>
      <c r="K895" s="39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1"/>
      <c r="AF895" s="10"/>
      <c r="AG895" s="10"/>
      <c r="AH895" s="10"/>
      <c r="AI895" s="10"/>
    </row>
    <row r="896" spans="1:35" ht="15.95" customHeight="1" x14ac:dyDescent="0.2">
      <c r="A896" s="46" t="s">
        <v>229</v>
      </c>
      <c r="B896" s="46" t="s">
        <v>726</v>
      </c>
      <c r="C896" s="46" t="s">
        <v>727</v>
      </c>
      <c r="D896" s="46" t="s">
        <v>1151</v>
      </c>
      <c r="E896" s="46" t="s">
        <v>1405</v>
      </c>
      <c r="F896" s="47">
        <v>6.2700000000000006E-2</v>
      </c>
      <c r="G896" s="46" t="s">
        <v>729</v>
      </c>
      <c r="H896" s="48">
        <v>6.2700000000000006E-2</v>
      </c>
      <c r="I896" s="46" t="s">
        <v>1406</v>
      </c>
      <c r="J896" s="49" t="s">
        <v>1407</v>
      </c>
      <c r="K896" s="39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1"/>
      <c r="AF896" s="10"/>
      <c r="AG896" s="10"/>
      <c r="AH896" s="10"/>
      <c r="AI896" s="10"/>
    </row>
    <row r="897" spans="1:35" ht="15.95" customHeight="1" x14ac:dyDescent="0.2">
      <c r="A897" s="46" t="s">
        <v>230</v>
      </c>
      <c r="B897" s="46" t="s">
        <v>726</v>
      </c>
      <c r="C897" s="46" t="s">
        <v>727</v>
      </c>
      <c r="D897" s="46" t="s">
        <v>1151</v>
      </c>
      <c r="E897" s="46" t="s">
        <v>1408</v>
      </c>
      <c r="F897" s="47">
        <v>0.1023</v>
      </c>
      <c r="G897" s="46" t="s">
        <v>729</v>
      </c>
      <c r="H897" s="48">
        <v>0.1023</v>
      </c>
      <c r="I897" s="46" t="s">
        <v>1409</v>
      </c>
      <c r="J897" s="49" t="s">
        <v>1407</v>
      </c>
      <c r="K897" s="39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1"/>
      <c r="AF897" s="10"/>
      <c r="AG897" s="10"/>
      <c r="AH897" s="10"/>
      <c r="AI897" s="10"/>
    </row>
    <row r="898" spans="1:35" ht="15.95" customHeight="1" x14ac:dyDescent="0.2">
      <c r="A898" s="46" t="s">
        <v>231</v>
      </c>
      <c r="B898" s="46" t="s">
        <v>726</v>
      </c>
      <c r="C898" s="46" t="s">
        <v>727</v>
      </c>
      <c r="D898" s="46" t="s">
        <v>1151</v>
      </c>
      <c r="E898" s="46" t="s">
        <v>1410</v>
      </c>
      <c r="F898" s="47">
        <v>8.6099999999999996E-2</v>
      </c>
      <c r="G898" s="46" t="s">
        <v>729</v>
      </c>
      <c r="H898" s="48">
        <v>8.6099999999999996E-2</v>
      </c>
      <c r="I898" s="46" t="s">
        <v>1411</v>
      </c>
      <c r="J898" s="49" t="s">
        <v>1412</v>
      </c>
      <c r="K898" s="39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1"/>
      <c r="AF898" s="10"/>
      <c r="AG898" s="10"/>
      <c r="AH898" s="10"/>
      <c r="AI898" s="10"/>
    </row>
    <row r="899" spans="1:35" ht="15.95" customHeight="1" x14ac:dyDescent="0.2">
      <c r="A899" s="46" t="s">
        <v>232</v>
      </c>
      <c r="B899" s="46" t="s">
        <v>726</v>
      </c>
      <c r="C899" s="46" t="s">
        <v>727</v>
      </c>
      <c r="D899" s="46" t="s">
        <v>1151</v>
      </c>
      <c r="E899" s="46" t="s">
        <v>1413</v>
      </c>
      <c r="F899" s="47">
        <v>0.60809999999999997</v>
      </c>
      <c r="G899" s="46" t="s">
        <v>30</v>
      </c>
      <c r="H899" s="48">
        <v>0.60809999999999997</v>
      </c>
      <c r="I899" s="46" t="s">
        <v>1414</v>
      </c>
      <c r="J899" s="49" t="s">
        <v>1415</v>
      </c>
      <c r="K899" s="4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1"/>
      <c r="AF899" s="10"/>
      <c r="AG899" s="10"/>
      <c r="AH899" s="10"/>
      <c r="AI899" s="10"/>
    </row>
    <row r="900" spans="1:35" ht="15.95" customHeight="1" x14ac:dyDescent="0.2">
      <c r="A900" s="46" t="s">
        <v>233</v>
      </c>
      <c r="B900" s="46" t="s">
        <v>726</v>
      </c>
      <c r="C900" s="46" t="s">
        <v>727</v>
      </c>
      <c r="D900" s="46" t="s">
        <v>1151</v>
      </c>
      <c r="E900" s="46" t="s">
        <v>1416</v>
      </c>
      <c r="F900" s="47">
        <v>5.1999999999999998E-3</v>
      </c>
      <c r="G900" s="46" t="s">
        <v>29</v>
      </c>
      <c r="H900" s="48">
        <v>5.1999999999999998E-3</v>
      </c>
      <c r="I900" s="46" t="s">
        <v>1417</v>
      </c>
      <c r="J900" s="49" t="s">
        <v>1290</v>
      </c>
      <c r="K900" s="39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1"/>
      <c r="AF900" s="10"/>
      <c r="AG900" s="10"/>
      <c r="AH900" s="10"/>
      <c r="AI900" s="10"/>
    </row>
    <row r="901" spans="1:35" ht="15.95" customHeight="1" x14ac:dyDescent="0.2">
      <c r="A901" s="46" t="s">
        <v>234</v>
      </c>
      <c r="B901" s="46" t="s">
        <v>726</v>
      </c>
      <c r="C901" s="46" t="s">
        <v>727</v>
      </c>
      <c r="D901" s="46" t="s">
        <v>1151</v>
      </c>
      <c r="E901" s="46" t="s">
        <v>1418</v>
      </c>
      <c r="F901" s="47">
        <v>0.4032</v>
      </c>
      <c r="G901" s="46" t="s">
        <v>30</v>
      </c>
      <c r="H901" s="48">
        <v>0.4032</v>
      </c>
      <c r="I901" s="46" t="s">
        <v>1419</v>
      </c>
      <c r="J901" s="49" t="s">
        <v>1290</v>
      </c>
      <c r="K901" s="39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1"/>
      <c r="AF901" s="10"/>
      <c r="AG901" s="10"/>
      <c r="AH901" s="10"/>
      <c r="AI901" s="10"/>
    </row>
    <row r="902" spans="1:35" ht="15.95" customHeight="1" x14ac:dyDescent="0.2">
      <c r="A902" s="46" t="s">
        <v>235</v>
      </c>
      <c r="B902" s="46" t="s">
        <v>726</v>
      </c>
      <c r="C902" s="46" t="s">
        <v>727</v>
      </c>
      <c r="D902" s="46" t="s">
        <v>1151</v>
      </c>
      <c r="E902" s="50">
        <v>521</v>
      </c>
      <c r="F902" s="47">
        <v>0.27300000000000002</v>
      </c>
      <c r="G902" s="46" t="s">
        <v>729</v>
      </c>
      <c r="H902" s="48">
        <v>0.27300000000000002</v>
      </c>
      <c r="I902" s="46" t="s">
        <v>1187</v>
      </c>
      <c r="J902" s="49" t="s">
        <v>1420</v>
      </c>
      <c r="K902" s="39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1"/>
      <c r="AF902" s="10"/>
      <c r="AG902" s="10"/>
      <c r="AH902" s="10"/>
      <c r="AI902" s="10"/>
    </row>
    <row r="903" spans="1:35" ht="15.95" customHeight="1" x14ac:dyDescent="0.2">
      <c r="A903" s="46" t="s">
        <v>236</v>
      </c>
      <c r="B903" s="46" t="s">
        <v>726</v>
      </c>
      <c r="C903" s="46" t="s">
        <v>727</v>
      </c>
      <c r="D903" s="46" t="s">
        <v>1151</v>
      </c>
      <c r="E903" s="50">
        <v>531</v>
      </c>
      <c r="F903" s="47">
        <v>0.24560000000000001</v>
      </c>
      <c r="G903" s="46" t="s">
        <v>729</v>
      </c>
      <c r="H903" s="48">
        <v>0.24560000000000001</v>
      </c>
      <c r="I903" s="46" t="s">
        <v>1187</v>
      </c>
      <c r="J903" s="60"/>
      <c r="K903" s="39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1"/>
      <c r="AF903" s="10"/>
      <c r="AG903" s="10"/>
      <c r="AH903" s="10"/>
      <c r="AI903" s="10"/>
    </row>
    <row r="904" spans="1:35" ht="15.95" customHeight="1" x14ac:dyDescent="0.2">
      <c r="A904" s="46" t="s">
        <v>237</v>
      </c>
      <c r="B904" s="46" t="s">
        <v>726</v>
      </c>
      <c r="C904" s="46" t="s">
        <v>727</v>
      </c>
      <c r="D904" s="46" t="s">
        <v>1151</v>
      </c>
      <c r="E904" s="50">
        <v>535</v>
      </c>
      <c r="F904" s="47">
        <v>0.1232</v>
      </c>
      <c r="G904" s="46" t="s">
        <v>48</v>
      </c>
      <c r="H904" s="48">
        <v>0.1232</v>
      </c>
      <c r="I904" s="46" t="s">
        <v>1187</v>
      </c>
      <c r="J904" s="60"/>
      <c r="K904" s="39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1"/>
      <c r="AF904" s="10"/>
      <c r="AG904" s="10"/>
      <c r="AH904" s="10"/>
      <c r="AI904" s="10"/>
    </row>
    <row r="905" spans="1:35" ht="15.95" customHeight="1" x14ac:dyDescent="0.2">
      <c r="A905" s="46" t="s">
        <v>238</v>
      </c>
      <c r="B905" s="46" t="s">
        <v>726</v>
      </c>
      <c r="C905" s="46" t="s">
        <v>727</v>
      </c>
      <c r="D905" s="46" t="s">
        <v>1151</v>
      </c>
      <c r="E905" s="50">
        <v>538</v>
      </c>
      <c r="F905" s="47">
        <v>0.26440000000000002</v>
      </c>
      <c r="G905" s="46" t="s">
        <v>729</v>
      </c>
      <c r="H905" s="48">
        <v>0.26440000000000002</v>
      </c>
      <c r="I905" s="46" t="s">
        <v>1187</v>
      </c>
      <c r="J905" s="60"/>
      <c r="K905" s="39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1"/>
      <c r="AF905" s="10"/>
      <c r="AG905" s="10"/>
      <c r="AH905" s="10"/>
      <c r="AI905" s="10"/>
    </row>
    <row r="906" spans="1:35" ht="15.95" customHeight="1" x14ac:dyDescent="0.2">
      <c r="A906" s="46" t="s">
        <v>239</v>
      </c>
      <c r="B906" s="46" t="s">
        <v>726</v>
      </c>
      <c r="C906" s="46" t="s">
        <v>727</v>
      </c>
      <c r="D906" s="46" t="s">
        <v>1151</v>
      </c>
      <c r="E906" s="46" t="s">
        <v>1421</v>
      </c>
      <c r="F906" s="47">
        <v>1.9E-2</v>
      </c>
      <c r="G906" s="46" t="s">
        <v>717</v>
      </c>
      <c r="H906" s="48">
        <v>1.9E-2</v>
      </c>
      <c r="I906" s="46" t="s">
        <v>1422</v>
      </c>
      <c r="J906" s="49" t="s">
        <v>1423</v>
      </c>
      <c r="K906" s="39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1"/>
      <c r="AF906" s="10"/>
      <c r="AG906" s="10"/>
      <c r="AH906" s="10"/>
      <c r="AI906" s="10"/>
    </row>
    <row r="907" spans="1:35" ht="15.95" customHeight="1" x14ac:dyDescent="0.2">
      <c r="A907" s="46" t="s">
        <v>240</v>
      </c>
      <c r="B907" s="46" t="s">
        <v>726</v>
      </c>
      <c r="C907" s="46" t="s">
        <v>727</v>
      </c>
      <c r="D907" s="46" t="s">
        <v>1151</v>
      </c>
      <c r="E907" s="50">
        <v>557</v>
      </c>
      <c r="F907" s="47">
        <v>0.30980000000000002</v>
      </c>
      <c r="G907" s="46" t="s">
        <v>30</v>
      </c>
      <c r="H907" s="48">
        <v>0.30980000000000002</v>
      </c>
      <c r="I907" s="46" t="s">
        <v>1424</v>
      </c>
      <c r="J907" s="49" t="s">
        <v>1425</v>
      </c>
      <c r="K907" s="39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1"/>
      <c r="AF907" s="10"/>
      <c r="AG907" s="10"/>
      <c r="AH907" s="10"/>
      <c r="AI907" s="10"/>
    </row>
    <row r="908" spans="1:35" ht="15.95" customHeight="1" x14ac:dyDescent="0.2">
      <c r="A908" s="46" t="s">
        <v>241</v>
      </c>
      <c r="B908" s="46" t="s">
        <v>726</v>
      </c>
      <c r="C908" s="46" t="s">
        <v>727</v>
      </c>
      <c r="D908" s="46" t="s">
        <v>1151</v>
      </c>
      <c r="E908" s="50">
        <v>575</v>
      </c>
      <c r="F908" s="47">
        <v>0.63029999999999997</v>
      </c>
      <c r="G908" s="46" t="s">
        <v>48</v>
      </c>
      <c r="H908" s="48">
        <v>0.63029999999999997</v>
      </c>
      <c r="I908" s="46" t="s">
        <v>1187</v>
      </c>
      <c r="J908" s="60"/>
      <c r="K908" s="39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1"/>
      <c r="AF908" s="10"/>
      <c r="AG908" s="10"/>
      <c r="AH908" s="10"/>
      <c r="AI908" s="10"/>
    </row>
    <row r="909" spans="1:35" ht="15.95" customHeight="1" x14ac:dyDescent="0.2">
      <c r="A909" s="46" t="s">
        <v>242</v>
      </c>
      <c r="B909" s="43" t="s">
        <v>726</v>
      </c>
      <c r="C909" s="43" t="s">
        <v>727</v>
      </c>
      <c r="D909" s="43" t="s">
        <v>1151</v>
      </c>
      <c r="E909" s="51">
        <v>585</v>
      </c>
      <c r="F909" s="44">
        <v>0.89949999999999997</v>
      </c>
      <c r="G909" s="43" t="s">
        <v>729</v>
      </c>
      <c r="H909" s="45">
        <v>0.89949999999999997</v>
      </c>
      <c r="I909" s="46" t="s">
        <v>1187</v>
      </c>
      <c r="J909" s="61"/>
      <c r="K909" s="38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1"/>
      <c r="AF909" s="10"/>
      <c r="AG909" s="10"/>
      <c r="AH909" s="10"/>
      <c r="AI909" s="10"/>
    </row>
    <row r="910" spans="1:35" ht="15.95" customHeight="1" x14ac:dyDescent="0.2">
      <c r="A910" s="46" t="s">
        <v>243</v>
      </c>
      <c r="B910" s="46" t="s">
        <v>726</v>
      </c>
      <c r="C910" s="46" t="s">
        <v>727</v>
      </c>
      <c r="D910" s="46" t="s">
        <v>1151</v>
      </c>
      <c r="E910" s="50">
        <v>588</v>
      </c>
      <c r="F910" s="47">
        <v>1.9830000000000001</v>
      </c>
      <c r="G910" s="46" t="s">
        <v>33</v>
      </c>
      <c r="H910" s="48">
        <v>1.9830000000000001</v>
      </c>
      <c r="I910" s="46" t="s">
        <v>1426</v>
      </c>
      <c r="J910" s="49" t="s">
        <v>1423</v>
      </c>
      <c r="K910" s="39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1"/>
      <c r="AF910" s="10"/>
      <c r="AG910" s="10"/>
      <c r="AH910" s="10"/>
      <c r="AI910" s="10"/>
    </row>
    <row r="911" spans="1:35" ht="15.95" customHeight="1" x14ac:dyDescent="0.2">
      <c r="A911" s="46" t="s">
        <v>244</v>
      </c>
      <c r="B911" s="46" t="s">
        <v>726</v>
      </c>
      <c r="C911" s="46" t="s">
        <v>727</v>
      </c>
      <c r="D911" s="46" t="s">
        <v>1151</v>
      </c>
      <c r="E911" s="50">
        <v>594</v>
      </c>
      <c r="F911" s="47">
        <v>5.7099999999999998E-2</v>
      </c>
      <c r="G911" s="46" t="s">
        <v>729</v>
      </c>
      <c r="H911" s="48">
        <v>5.7099999999999998E-2</v>
      </c>
      <c r="I911" s="46" t="s">
        <v>1187</v>
      </c>
      <c r="J911" s="60"/>
      <c r="K911" s="39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1"/>
      <c r="AF911" s="10"/>
      <c r="AG911" s="10"/>
      <c r="AH911" s="10"/>
      <c r="AI911" s="10"/>
    </row>
    <row r="912" spans="1:35" ht="15.95" customHeight="1" x14ac:dyDescent="0.2">
      <c r="A912" s="46" t="s">
        <v>245</v>
      </c>
      <c r="B912" s="46" t="s">
        <v>726</v>
      </c>
      <c r="C912" s="46" t="s">
        <v>727</v>
      </c>
      <c r="D912" s="46" t="s">
        <v>1151</v>
      </c>
      <c r="E912" s="50">
        <v>596</v>
      </c>
      <c r="F912" s="47">
        <v>5.5999999999999999E-3</v>
      </c>
      <c r="G912" s="46" t="s">
        <v>49</v>
      </c>
      <c r="H912" s="48">
        <v>5.5999999999999999E-3</v>
      </c>
      <c r="I912" s="46" t="s">
        <v>1187</v>
      </c>
      <c r="J912" s="60"/>
      <c r="K912" s="39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1"/>
      <c r="AF912" s="10"/>
      <c r="AG912" s="10"/>
      <c r="AH912" s="10"/>
      <c r="AI912" s="10"/>
    </row>
    <row r="913" spans="1:35" ht="15.95" customHeight="1" x14ac:dyDescent="0.2">
      <c r="A913" s="46" t="s">
        <v>246</v>
      </c>
      <c r="B913" s="46" t="s">
        <v>726</v>
      </c>
      <c r="C913" s="46" t="s">
        <v>727</v>
      </c>
      <c r="D913" s="46" t="s">
        <v>1151</v>
      </c>
      <c r="E913" s="50">
        <v>6</v>
      </c>
      <c r="F913" s="47">
        <v>0.1346</v>
      </c>
      <c r="G913" s="46" t="s">
        <v>729</v>
      </c>
      <c r="H913" s="48">
        <v>0.1346</v>
      </c>
      <c r="I913" s="46" t="s">
        <v>1329</v>
      </c>
      <c r="J913" s="60"/>
      <c r="K913" s="39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1"/>
      <c r="AF913" s="10"/>
      <c r="AG913" s="10"/>
      <c r="AH913" s="10"/>
      <c r="AI913" s="10"/>
    </row>
    <row r="914" spans="1:35" ht="15.95" customHeight="1" x14ac:dyDescent="0.2">
      <c r="A914" s="46" t="s">
        <v>247</v>
      </c>
      <c r="B914" s="46" t="s">
        <v>726</v>
      </c>
      <c r="C914" s="46" t="s">
        <v>727</v>
      </c>
      <c r="D914" s="46" t="s">
        <v>1151</v>
      </c>
      <c r="E914" s="50">
        <v>600</v>
      </c>
      <c r="F914" s="47">
        <v>0.6472</v>
      </c>
      <c r="G914" s="46" t="s">
        <v>33</v>
      </c>
      <c r="H914" s="48">
        <v>0.6472</v>
      </c>
      <c r="I914" s="46" t="s">
        <v>1427</v>
      </c>
      <c r="J914" s="49" t="s">
        <v>1428</v>
      </c>
      <c r="K914" s="39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1"/>
      <c r="AF914" s="10"/>
      <c r="AG914" s="10"/>
      <c r="AH914" s="10"/>
      <c r="AI914" s="10"/>
    </row>
    <row r="915" spans="1:35" ht="15.95" customHeight="1" x14ac:dyDescent="0.2">
      <c r="A915" s="46" t="s">
        <v>248</v>
      </c>
      <c r="B915" s="46" t="s">
        <v>726</v>
      </c>
      <c r="C915" s="46" t="s">
        <v>727</v>
      </c>
      <c r="D915" s="46" t="s">
        <v>1151</v>
      </c>
      <c r="E915" s="46" t="s">
        <v>1429</v>
      </c>
      <c r="F915" s="47">
        <v>8.1199999999999994E-2</v>
      </c>
      <c r="G915" s="46" t="s">
        <v>28</v>
      </c>
      <c r="H915" s="48">
        <v>8.1199999999999994E-2</v>
      </c>
      <c r="I915" s="46" t="s">
        <v>1430</v>
      </c>
      <c r="J915" s="49" t="s">
        <v>1431</v>
      </c>
      <c r="K915" s="39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1"/>
      <c r="AF915" s="10"/>
      <c r="AG915" s="10"/>
      <c r="AH915" s="10"/>
      <c r="AI915" s="10"/>
    </row>
    <row r="916" spans="1:35" ht="15.95" customHeight="1" x14ac:dyDescent="0.2">
      <c r="A916" s="46" t="s">
        <v>249</v>
      </c>
      <c r="B916" s="46" t="s">
        <v>726</v>
      </c>
      <c r="C916" s="46" t="s">
        <v>727</v>
      </c>
      <c r="D916" s="46" t="s">
        <v>1151</v>
      </c>
      <c r="E916" s="46" t="s">
        <v>1432</v>
      </c>
      <c r="F916" s="47">
        <v>4.7000000000000002E-3</v>
      </c>
      <c r="G916" s="46" t="s">
        <v>729</v>
      </c>
      <c r="H916" s="48">
        <v>4.7000000000000002E-3</v>
      </c>
      <c r="I916" s="46" t="s">
        <v>1430</v>
      </c>
      <c r="J916" s="49" t="s">
        <v>1428</v>
      </c>
      <c r="K916" s="39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1"/>
      <c r="AF916" s="10"/>
      <c r="AG916" s="10"/>
      <c r="AH916" s="10"/>
      <c r="AI916" s="10"/>
    </row>
    <row r="917" spans="1:35" ht="15.95" customHeight="1" x14ac:dyDescent="0.2">
      <c r="A917" s="46" t="s">
        <v>250</v>
      </c>
      <c r="B917" s="46" t="s">
        <v>726</v>
      </c>
      <c r="C917" s="46" t="s">
        <v>727</v>
      </c>
      <c r="D917" s="46" t="s">
        <v>1151</v>
      </c>
      <c r="E917" s="46" t="s">
        <v>1433</v>
      </c>
      <c r="F917" s="47">
        <v>4.3499999999999997E-2</v>
      </c>
      <c r="G917" s="46" t="s">
        <v>31</v>
      </c>
      <c r="H917" s="48">
        <v>4.3499999999999997E-2</v>
      </c>
      <c r="I917" s="46" t="s">
        <v>1430</v>
      </c>
      <c r="J917" s="49" t="s">
        <v>1423</v>
      </c>
      <c r="K917" s="39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1"/>
      <c r="AF917" s="10"/>
      <c r="AG917" s="10"/>
      <c r="AH917" s="10"/>
      <c r="AI917" s="10"/>
    </row>
    <row r="918" spans="1:35" ht="15.95" customHeight="1" x14ac:dyDescent="0.2">
      <c r="A918" s="46" t="s">
        <v>251</v>
      </c>
      <c r="B918" s="46" t="s">
        <v>726</v>
      </c>
      <c r="C918" s="46" t="s">
        <v>727</v>
      </c>
      <c r="D918" s="46" t="s">
        <v>1151</v>
      </c>
      <c r="E918" s="46" t="s">
        <v>1434</v>
      </c>
      <c r="F918" s="47">
        <v>3.6700000000000003E-2</v>
      </c>
      <c r="G918" s="46" t="s">
        <v>729</v>
      </c>
      <c r="H918" s="48">
        <v>3.6700000000000003E-2</v>
      </c>
      <c r="I918" s="46" t="s">
        <v>1430</v>
      </c>
      <c r="J918" s="49" t="s">
        <v>1423</v>
      </c>
      <c r="K918" s="39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1"/>
      <c r="AF918" s="10"/>
      <c r="AG918" s="10"/>
      <c r="AH918" s="10"/>
      <c r="AI918" s="10"/>
    </row>
    <row r="919" spans="1:35" ht="15.95" customHeight="1" x14ac:dyDescent="0.2">
      <c r="A919" s="46" t="s">
        <v>252</v>
      </c>
      <c r="B919" s="46" t="s">
        <v>726</v>
      </c>
      <c r="C919" s="46" t="s">
        <v>727</v>
      </c>
      <c r="D919" s="46" t="s">
        <v>1151</v>
      </c>
      <c r="E919" s="46" t="s">
        <v>1435</v>
      </c>
      <c r="F919" s="47">
        <v>8.1500000000000003E-2</v>
      </c>
      <c r="G919" s="46" t="s">
        <v>31</v>
      </c>
      <c r="H919" s="48">
        <v>8.1500000000000003E-2</v>
      </c>
      <c r="I919" s="46" t="s">
        <v>1430</v>
      </c>
      <c r="J919" s="49" t="s">
        <v>1423</v>
      </c>
      <c r="K919" s="39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1"/>
      <c r="AF919" s="10"/>
      <c r="AG919" s="10"/>
      <c r="AH919" s="10"/>
      <c r="AI919" s="10"/>
    </row>
    <row r="920" spans="1:35" ht="15.95" customHeight="1" x14ac:dyDescent="0.2">
      <c r="A920" s="46" t="s">
        <v>253</v>
      </c>
      <c r="B920" s="46" t="s">
        <v>726</v>
      </c>
      <c r="C920" s="46" t="s">
        <v>727</v>
      </c>
      <c r="D920" s="46" t="s">
        <v>1151</v>
      </c>
      <c r="E920" s="46" t="s">
        <v>1436</v>
      </c>
      <c r="F920" s="47">
        <v>3.1199999999999999E-2</v>
      </c>
      <c r="G920" s="46" t="s">
        <v>33</v>
      </c>
      <c r="H920" s="48">
        <v>3.1199999999999999E-2</v>
      </c>
      <c r="I920" s="46" t="s">
        <v>1430</v>
      </c>
      <c r="J920" s="49" t="s">
        <v>1428</v>
      </c>
      <c r="K920" s="39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1"/>
      <c r="AF920" s="10"/>
      <c r="AG920" s="10"/>
      <c r="AH920" s="10"/>
      <c r="AI920" s="10"/>
    </row>
    <row r="921" spans="1:35" ht="15.95" customHeight="1" x14ac:dyDescent="0.2">
      <c r="A921" s="46" t="s">
        <v>254</v>
      </c>
      <c r="B921" s="46" t="s">
        <v>726</v>
      </c>
      <c r="C921" s="46" t="s">
        <v>727</v>
      </c>
      <c r="D921" s="46" t="s">
        <v>1151</v>
      </c>
      <c r="E921" s="50">
        <v>608</v>
      </c>
      <c r="F921" s="47">
        <v>0.29730000000000001</v>
      </c>
      <c r="G921" s="46" t="s">
        <v>729</v>
      </c>
      <c r="H921" s="48">
        <v>0.29730000000000001</v>
      </c>
      <c r="I921" s="46" t="s">
        <v>1187</v>
      </c>
      <c r="J921" s="49" t="s">
        <v>1428</v>
      </c>
      <c r="K921" s="39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1"/>
      <c r="AF921" s="10"/>
      <c r="AG921" s="10"/>
      <c r="AH921" s="10"/>
      <c r="AI921" s="10"/>
    </row>
    <row r="922" spans="1:35" ht="15.95" customHeight="1" x14ac:dyDescent="0.2">
      <c r="A922" s="46" t="s">
        <v>255</v>
      </c>
      <c r="B922" s="46" t="s">
        <v>726</v>
      </c>
      <c r="C922" s="46" t="s">
        <v>727</v>
      </c>
      <c r="D922" s="46" t="s">
        <v>1151</v>
      </c>
      <c r="E922" s="46" t="s">
        <v>1437</v>
      </c>
      <c r="F922" s="47">
        <v>5.9499999999999997E-2</v>
      </c>
      <c r="G922" s="46" t="s">
        <v>729</v>
      </c>
      <c r="H922" s="48">
        <v>5.9499999999999997E-2</v>
      </c>
      <c r="I922" s="46" t="s">
        <v>1438</v>
      </c>
      <c r="J922" s="49" t="s">
        <v>1439</v>
      </c>
      <c r="K922" s="39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1"/>
      <c r="AF922" s="10"/>
      <c r="AG922" s="10"/>
      <c r="AH922" s="10"/>
      <c r="AI922" s="10"/>
    </row>
    <row r="923" spans="1:35" ht="15.95" customHeight="1" x14ac:dyDescent="0.2">
      <c r="A923" s="178" t="s">
        <v>256</v>
      </c>
      <c r="B923" s="178" t="s">
        <v>726</v>
      </c>
      <c r="C923" s="178" t="s">
        <v>727</v>
      </c>
      <c r="D923" s="178" t="s">
        <v>1151</v>
      </c>
      <c r="E923" s="178" t="s">
        <v>1440</v>
      </c>
      <c r="F923" s="176">
        <v>0.17560000000000001</v>
      </c>
      <c r="G923" s="46" t="s">
        <v>714</v>
      </c>
      <c r="H923" s="62">
        <v>0.1678</v>
      </c>
      <c r="I923" s="180" t="s">
        <v>1441</v>
      </c>
      <c r="J923" s="174"/>
      <c r="K923" s="4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1"/>
      <c r="AF923" s="10"/>
      <c r="AG923" s="10"/>
      <c r="AH923" s="10"/>
      <c r="AI923" s="10"/>
    </row>
    <row r="924" spans="1:35" ht="15.95" customHeight="1" x14ac:dyDescent="0.2">
      <c r="A924" s="179"/>
      <c r="B924" s="179"/>
      <c r="C924" s="179"/>
      <c r="D924" s="179"/>
      <c r="E924" s="179"/>
      <c r="F924" s="177"/>
      <c r="G924" s="46" t="s">
        <v>715</v>
      </c>
      <c r="H924" s="62">
        <v>7.7999999999999996E-3</v>
      </c>
      <c r="I924" s="181"/>
      <c r="J924" s="175"/>
      <c r="K924" s="4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1"/>
      <c r="AF924" s="10"/>
      <c r="AG924" s="10"/>
      <c r="AH924" s="10"/>
      <c r="AI924" s="10"/>
    </row>
    <row r="925" spans="1:35" ht="15.95" customHeight="1" x14ac:dyDescent="0.2">
      <c r="A925" s="178" t="s">
        <v>257</v>
      </c>
      <c r="B925" s="178" t="s">
        <v>726</v>
      </c>
      <c r="C925" s="178" t="s">
        <v>727</v>
      </c>
      <c r="D925" s="178" t="s">
        <v>1151</v>
      </c>
      <c r="E925" s="178" t="s">
        <v>1442</v>
      </c>
      <c r="F925" s="176">
        <v>0.157</v>
      </c>
      <c r="G925" s="46" t="s">
        <v>2384</v>
      </c>
      <c r="H925" s="62">
        <v>3.9100000000000003E-2</v>
      </c>
      <c r="I925" s="180" t="s">
        <v>1441</v>
      </c>
      <c r="J925" s="174"/>
      <c r="K925" s="39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1"/>
      <c r="AF925" s="10"/>
      <c r="AG925" s="10"/>
      <c r="AH925" s="10"/>
      <c r="AI925" s="10"/>
    </row>
    <row r="926" spans="1:35" ht="15.95" customHeight="1" x14ac:dyDescent="0.2">
      <c r="A926" s="179"/>
      <c r="B926" s="179"/>
      <c r="C926" s="179"/>
      <c r="D926" s="179"/>
      <c r="E926" s="179"/>
      <c r="F926" s="177"/>
      <c r="G926" s="46" t="s">
        <v>715</v>
      </c>
      <c r="H926" s="62">
        <v>0.1179</v>
      </c>
      <c r="I926" s="181"/>
      <c r="J926" s="175"/>
      <c r="K926" s="39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1"/>
      <c r="AF926" s="10"/>
      <c r="AG926" s="10"/>
      <c r="AH926" s="10"/>
      <c r="AI926" s="10"/>
    </row>
    <row r="927" spans="1:35" ht="15.95" customHeight="1" x14ac:dyDescent="0.2">
      <c r="A927" s="178" t="s">
        <v>258</v>
      </c>
      <c r="B927" s="178" t="s">
        <v>726</v>
      </c>
      <c r="C927" s="178" t="s">
        <v>727</v>
      </c>
      <c r="D927" s="178" t="s">
        <v>1151</v>
      </c>
      <c r="E927" s="178" t="s">
        <v>1443</v>
      </c>
      <c r="F927" s="176">
        <v>2.3699999999999999E-2</v>
      </c>
      <c r="G927" s="46" t="s">
        <v>2384</v>
      </c>
      <c r="H927" s="62">
        <v>3.7000000000000002E-3</v>
      </c>
      <c r="I927" s="180" t="s">
        <v>1441</v>
      </c>
      <c r="J927" s="174"/>
      <c r="K927" s="4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1"/>
      <c r="AF927" s="10"/>
      <c r="AG927" s="10"/>
      <c r="AH927" s="10"/>
      <c r="AI927" s="10"/>
    </row>
    <row r="928" spans="1:35" ht="15.95" customHeight="1" x14ac:dyDescent="0.2">
      <c r="A928" s="179"/>
      <c r="B928" s="179"/>
      <c r="C928" s="179"/>
      <c r="D928" s="179"/>
      <c r="E928" s="179"/>
      <c r="F928" s="177"/>
      <c r="G928" s="46" t="s">
        <v>715</v>
      </c>
      <c r="H928" s="113">
        <v>0.02</v>
      </c>
      <c r="I928" s="181"/>
      <c r="J928" s="175"/>
      <c r="K928" s="4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1"/>
      <c r="AF928" s="10"/>
      <c r="AG928" s="10"/>
      <c r="AH928" s="10"/>
      <c r="AI928" s="10"/>
    </row>
    <row r="929" spans="1:35" ht="15.95" customHeight="1" x14ac:dyDescent="0.2">
      <c r="A929" s="46" t="s">
        <v>259</v>
      </c>
      <c r="B929" s="46" t="s">
        <v>726</v>
      </c>
      <c r="C929" s="46" t="s">
        <v>727</v>
      </c>
      <c r="D929" s="46" t="s">
        <v>1151</v>
      </c>
      <c r="E929" s="46" t="s">
        <v>1448</v>
      </c>
      <c r="F929" s="47">
        <v>7.2099999999999997E-2</v>
      </c>
      <c r="G929" s="46" t="s">
        <v>729</v>
      </c>
      <c r="H929" s="48">
        <v>7.2099999999999997E-2</v>
      </c>
      <c r="I929" s="46" t="s">
        <v>1449</v>
      </c>
      <c r="J929" s="60"/>
      <c r="K929" s="39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1"/>
      <c r="AF929" s="10"/>
      <c r="AG929" s="10"/>
      <c r="AH929" s="10"/>
      <c r="AI929" s="10"/>
    </row>
    <row r="930" spans="1:35" ht="15.95" customHeight="1" x14ac:dyDescent="0.2">
      <c r="A930" s="46" t="s">
        <v>260</v>
      </c>
      <c r="B930" s="46" t="s">
        <v>726</v>
      </c>
      <c r="C930" s="46" t="s">
        <v>727</v>
      </c>
      <c r="D930" s="46" t="s">
        <v>1151</v>
      </c>
      <c r="E930" s="46" t="s">
        <v>1454</v>
      </c>
      <c r="F930" s="47">
        <v>0.20219999999999999</v>
      </c>
      <c r="G930" s="46" t="s">
        <v>729</v>
      </c>
      <c r="H930" s="48">
        <v>0.20219999999999999</v>
      </c>
      <c r="I930" s="46" t="s">
        <v>1455</v>
      </c>
      <c r="J930" s="49" t="s">
        <v>1439</v>
      </c>
      <c r="K930" s="39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1"/>
      <c r="AF930" s="10"/>
      <c r="AG930" s="10"/>
      <c r="AH930" s="10"/>
      <c r="AI930" s="10"/>
    </row>
    <row r="931" spans="1:35" ht="15.95" customHeight="1" x14ac:dyDescent="0.2">
      <c r="A931" s="178" t="s">
        <v>261</v>
      </c>
      <c r="B931" s="178" t="s">
        <v>726</v>
      </c>
      <c r="C931" s="178" t="s">
        <v>727</v>
      </c>
      <c r="D931" s="178" t="s">
        <v>1151</v>
      </c>
      <c r="E931" s="178" t="s">
        <v>1456</v>
      </c>
      <c r="F931" s="176">
        <v>0.35410000000000003</v>
      </c>
      <c r="G931" s="46" t="s">
        <v>28</v>
      </c>
      <c r="H931" s="62">
        <v>0.3498</v>
      </c>
      <c r="I931" s="180" t="s">
        <v>1455</v>
      </c>
      <c r="J931" s="182" t="s">
        <v>1457</v>
      </c>
      <c r="K931" s="4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1"/>
      <c r="AF931" s="10"/>
      <c r="AG931" s="10"/>
      <c r="AH931" s="10"/>
      <c r="AI931" s="10"/>
    </row>
    <row r="932" spans="1:35" ht="15.95" customHeight="1" x14ac:dyDescent="0.2">
      <c r="A932" s="179"/>
      <c r="B932" s="179"/>
      <c r="C932" s="179"/>
      <c r="D932" s="179"/>
      <c r="E932" s="179"/>
      <c r="F932" s="177"/>
      <c r="G932" s="62" t="s">
        <v>29</v>
      </c>
      <c r="H932" s="62">
        <v>4.3E-3</v>
      </c>
      <c r="I932" s="181"/>
      <c r="J932" s="183"/>
      <c r="K932" s="4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1"/>
      <c r="AF932" s="10"/>
      <c r="AG932" s="10"/>
      <c r="AH932" s="10"/>
      <c r="AI932" s="10"/>
    </row>
    <row r="933" spans="1:35" ht="15.95" customHeight="1" x14ac:dyDescent="0.2">
      <c r="A933" s="46" t="s">
        <v>262</v>
      </c>
      <c r="B933" s="46" t="s">
        <v>726</v>
      </c>
      <c r="C933" s="46" t="s">
        <v>727</v>
      </c>
      <c r="D933" s="46" t="s">
        <v>1151</v>
      </c>
      <c r="E933" s="50">
        <v>622</v>
      </c>
      <c r="F933" s="47">
        <v>4.6300000000000001E-2</v>
      </c>
      <c r="G933" s="46" t="s">
        <v>729</v>
      </c>
      <c r="H933" s="48">
        <v>4.6300000000000001E-2</v>
      </c>
      <c r="I933" s="46" t="s">
        <v>1187</v>
      </c>
      <c r="J933" s="60"/>
      <c r="K933" s="39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1"/>
      <c r="AF933" s="10"/>
      <c r="AG933" s="10"/>
      <c r="AH933" s="10"/>
      <c r="AI933" s="10"/>
    </row>
    <row r="934" spans="1:35" ht="15.95" customHeight="1" x14ac:dyDescent="0.2">
      <c r="A934" s="46" t="s">
        <v>263</v>
      </c>
      <c r="B934" s="46" t="s">
        <v>726</v>
      </c>
      <c r="C934" s="46" t="s">
        <v>727</v>
      </c>
      <c r="D934" s="46" t="s">
        <v>1151</v>
      </c>
      <c r="E934" s="46" t="s">
        <v>1458</v>
      </c>
      <c r="F934" s="47">
        <v>3.3599999999999998E-2</v>
      </c>
      <c r="G934" s="46" t="s">
        <v>46</v>
      </c>
      <c r="H934" s="48">
        <v>3.3599999999999998E-2</v>
      </c>
      <c r="I934" s="46" t="s">
        <v>1374</v>
      </c>
      <c r="J934" s="49" t="s">
        <v>1428</v>
      </c>
      <c r="K934" s="39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1"/>
      <c r="AF934" s="10"/>
      <c r="AG934" s="10"/>
      <c r="AH934" s="10"/>
      <c r="AI934" s="10"/>
    </row>
    <row r="935" spans="1:35" ht="15.95" customHeight="1" x14ac:dyDescent="0.2">
      <c r="A935" s="46" t="s">
        <v>264</v>
      </c>
      <c r="B935" s="46" t="s">
        <v>726</v>
      </c>
      <c r="C935" s="46" t="s">
        <v>727</v>
      </c>
      <c r="D935" s="46" t="s">
        <v>1151</v>
      </c>
      <c r="E935" s="46" t="s">
        <v>1459</v>
      </c>
      <c r="F935" s="47">
        <v>0.12790000000000001</v>
      </c>
      <c r="G935" s="46" t="s">
        <v>46</v>
      </c>
      <c r="H935" s="48">
        <v>0.12790000000000001</v>
      </c>
      <c r="I935" s="46" t="s">
        <v>1374</v>
      </c>
      <c r="J935" s="49" t="s">
        <v>1428</v>
      </c>
      <c r="K935" s="39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1"/>
      <c r="AF935" s="10"/>
      <c r="AG935" s="10"/>
      <c r="AH935" s="10"/>
      <c r="AI935" s="10"/>
    </row>
    <row r="936" spans="1:35" ht="15.95" customHeight="1" x14ac:dyDescent="0.2">
      <c r="A936" s="46" t="s">
        <v>265</v>
      </c>
      <c r="B936" s="46" t="s">
        <v>726</v>
      </c>
      <c r="C936" s="46" t="s">
        <v>727</v>
      </c>
      <c r="D936" s="46" t="s">
        <v>1151</v>
      </c>
      <c r="E936" s="46" t="s">
        <v>1460</v>
      </c>
      <c r="F936" s="47">
        <v>2.0199999999999999E-2</v>
      </c>
      <c r="G936" s="46" t="s">
        <v>46</v>
      </c>
      <c r="H936" s="48">
        <v>2.0199999999999999E-2</v>
      </c>
      <c r="I936" s="46" t="s">
        <v>1374</v>
      </c>
      <c r="J936" s="49" t="s">
        <v>1428</v>
      </c>
      <c r="K936" s="39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1"/>
      <c r="AF936" s="10"/>
      <c r="AG936" s="10"/>
      <c r="AH936" s="10"/>
      <c r="AI936" s="10"/>
    </row>
    <row r="937" spans="1:35" ht="15.95" customHeight="1" x14ac:dyDescent="0.2">
      <c r="A937" s="46" t="s">
        <v>266</v>
      </c>
      <c r="B937" s="46" t="s">
        <v>726</v>
      </c>
      <c r="C937" s="46" t="s">
        <v>727</v>
      </c>
      <c r="D937" s="46" t="s">
        <v>1151</v>
      </c>
      <c r="E937" s="50">
        <v>624</v>
      </c>
      <c r="F937" s="47">
        <v>0.14530000000000001</v>
      </c>
      <c r="G937" s="46" t="s">
        <v>729</v>
      </c>
      <c r="H937" s="48">
        <v>0.14530000000000001</v>
      </c>
      <c r="I937" s="46" t="s">
        <v>1187</v>
      </c>
      <c r="J937" s="49" t="s">
        <v>1423</v>
      </c>
      <c r="K937" s="39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1"/>
      <c r="AF937" s="10"/>
      <c r="AG937" s="10"/>
      <c r="AH937" s="10"/>
      <c r="AI937" s="10"/>
    </row>
    <row r="938" spans="1:35" ht="15.95" customHeight="1" x14ac:dyDescent="0.2">
      <c r="A938" s="178" t="s">
        <v>267</v>
      </c>
      <c r="B938" s="178" t="s">
        <v>726</v>
      </c>
      <c r="C938" s="178" t="s">
        <v>727</v>
      </c>
      <c r="D938" s="178" t="s">
        <v>1151</v>
      </c>
      <c r="E938" s="178" t="s">
        <v>1461</v>
      </c>
      <c r="F938" s="176">
        <v>7.7999999999999996E-3</v>
      </c>
      <c r="G938" s="46" t="s">
        <v>715</v>
      </c>
      <c r="H938" s="62">
        <v>6.3E-3</v>
      </c>
      <c r="I938" s="180" t="s">
        <v>1462</v>
      </c>
      <c r="J938" s="182" t="s">
        <v>1423</v>
      </c>
      <c r="K938" s="39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1"/>
      <c r="AF938" s="10"/>
      <c r="AG938" s="10"/>
      <c r="AH938" s="10"/>
      <c r="AI938" s="10"/>
    </row>
    <row r="939" spans="1:35" ht="15.95" customHeight="1" x14ac:dyDescent="0.2">
      <c r="A939" s="179"/>
      <c r="B939" s="179"/>
      <c r="C939" s="179"/>
      <c r="D939" s="179"/>
      <c r="E939" s="179"/>
      <c r="F939" s="177"/>
      <c r="G939" s="46" t="s">
        <v>2385</v>
      </c>
      <c r="H939" s="62">
        <v>1.5E-3</v>
      </c>
      <c r="I939" s="181"/>
      <c r="J939" s="183"/>
      <c r="K939" s="39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1"/>
      <c r="AF939" s="10"/>
      <c r="AG939" s="10"/>
      <c r="AH939" s="10"/>
      <c r="AI939" s="10"/>
    </row>
    <row r="940" spans="1:35" ht="15.95" customHeight="1" x14ac:dyDescent="0.2">
      <c r="A940" s="46" t="s">
        <v>268</v>
      </c>
      <c r="B940" s="46" t="s">
        <v>726</v>
      </c>
      <c r="C940" s="75" t="s">
        <v>727</v>
      </c>
      <c r="D940" s="46" t="s">
        <v>1151</v>
      </c>
      <c r="E940" s="46" t="s">
        <v>2348</v>
      </c>
      <c r="F940" s="47">
        <v>1.2500000000000001E-2</v>
      </c>
      <c r="G940" s="46" t="s">
        <v>717</v>
      </c>
      <c r="H940" s="62">
        <v>1.2500000000000001E-2</v>
      </c>
      <c r="I940" s="46"/>
      <c r="J940" s="49" t="s">
        <v>1423</v>
      </c>
      <c r="K940" s="4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1"/>
      <c r="AF940" s="10"/>
      <c r="AG940" s="10"/>
      <c r="AH940" s="10"/>
      <c r="AI940" s="10"/>
    </row>
    <row r="941" spans="1:35" ht="15.95" customHeight="1" x14ac:dyDescent="0.2">
      <c r="A941" s="46" t="s">
        <v>269</v>
      </c>
      <c r="B941" s="46" t="s">
        <v>726</v>
      </c>
      <c r="C941" s="46" t="s">
        <v>727</v>
      </c>
      <c r="D941" s="46" t="s">
        <v>1151</v>
      </c>
      <c r="E941" s="50">
        <v>635</v>
      </c>
      <c r="F941" s="47">
        <v>1.8792</v>
      </c>
      <c r="G941" s="46" t="s">
        <v>729</v>
      </c>
      <c r="H941" s="48">
        <v>1.8792</v>
      </c>
      <c r="I941" s="46" t="s">
        <v>1187</v>
      </c>
      <c r="J941" s="49" t="s">
        <v>1439</v>
      </c>
      <c r="K941" s="39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1"/>
      <c r="AF941" s="10"/>
      <c r="AG941" s="10"/>
      <c r="AH941" s="10"/>
      <c r="AI941" s="10"/>
    </row>
    <row r="942" spans="1:35" ht="15.95" customHeight="1" x14ac:dyDescent="0.2">
      <c r="A942" s="46" t="s">
        <v>270</v>
      </c>
      <c r="B942" s="46" t="s">
        <v>726</v>
      </c>
      <c r="C942" s="46" t="s">
        <v>727</v>
      </c>
      <c r="D942" s="46" t="s">
        <v>1151</v>
      </c>
      <c r="E942" s="46" t="s">
        <v>1467</v>
      </c>
      <c r="F942" s="47">
        <v>5.9499999999999997E-2</v>
      </c>
      <c r="G942" s="46" t="s">
        <v>729</v>
      </c>
      <c r="H942" s="48">
        <v>5.9499999999999997E-2</v>
      </c>
      <c r="I942" s="46" t="s">
        <v>1468</v>
      </c>
      <c r="J942" s="49" t="s">
        <v>1201</v>
      </c>
      <c r="K942" s="39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1"/>
      <c r="AF942" s="10"/>
      <c r="AG942" s="10"/>
      <c r="AH942" s="10"/>
      <c r="AI942" s="10"/>
    </row>
    <row r="943" spans="1:35" ht="15.95" customHeight="1" x14ac:dyDescent="0.2">
      <c r="A943" s="46" t="s">
        <v>271</v>
      </c>
      <c r="B943" s="46" t="s">
        <v>726</v>
      </c>
      <c r="C943" s="46" t="s">
        <v>727</v>
      </c>
      <c r="D943" s="46" t="s">
        <v>1151</v>
      </c>
      <c r="E943" s="46" t="s">
        <v>1473</v>
      </c>
      <c r="F943" s="47">
        <v>1.9E-2</v>
      </c>
      <c r="G943" s="46" t="s">
        <v>729</v>
      </c>
      <c r="H943" s="48">
        <v>1.9E-2</v>
      </c>
      <c r="I943" s="46" t="s">
        <v>1474</v>
      </c>
      <c r="J943" s="49" t="s">
        <v>1439</v>
      </c>
      <c r="K943" s="39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1"/>
      <c r="AF943" s="10"/>
      <c r="AG943" s="10"/>
      <c r="AH943" s="10"/>
      <c r="AI943" s="10"/>
    </row>
    <row r="944" spans="1:35" ht="15.95" customHeight="1" x14ac:dyDescent="0.2">
      <c r="A944" s="46" t="s">
        <v>272</v>
      </c>
      <c r="B944" s="46" t="s">
        <v>726</v>
      </c>
      <c r="C944" s="46" t="s">
        <v>727</v>
      </c>
      <c r="D944" s="46" t="s">
        <v>1151</v>
      </c>
      <c r="E944" s="46" t="s">
        <v>1475</v>
      </c>
      <c r="F944" s="47">
        <v>4.7E-2</v>
      </c>
      <c r="G944" s="46" t="s">
        <v>28</v>
      </c>
      <c r="H944" s="48">
        <v>4.7E-2</v>
      </c>
      <c r="I944" s="46" t="s">
        <v>2349</v>
      </c>
      <c r="J944" s="49" t="s">
        <v>1476</v>
      </c>
      <c r="K944" s="39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1"/>
      <c r="AF944" s="10"/>
      <c r="AG944" s="10"/>
      <c r="AH944" s="10"/>
      <c r="AI944" s="10"/>
    </row>
    <row r="945" spans="1:35" ht="15.95" customHeight="1" x14ac:dyDescent="0.2">
      <c r="A945" s="46" t="s">
        <v>273</v>
      </c>
      <c r="B945" s="46" t="s">
        <v>726</v>
      </c>
      <c r="C945" s="46" t="s">
        <v>727</v>
      </c>
      <c r="D945" s="46" t="s">
        <v>1151</v>
      </c>
      <c r="E945" s="50">
        <v>647</v>
      </c>
      <c r="F945" s="47">
        <v>4.2299999999999997E-2</v>
      </c>
      <c r="G945" s="46" t="s">
        <v>729</v>
      </c>
      <c r="H945" s="48">
        <v>4.2299999999999997E-2</v>
      </c>
      <c r="I945" s="46" t="s">
        <v>1187</v>
      </c>
      <c r="J945" s="49" t="s">
        <v>1439</v>
      </c>
      <c r="K945" s="39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1"/>
      <c r="AF945" s="10"/>
      <c r="AG945" s="10"/>
      <c r="AH945" s="10"/>
      <c r="AI945" s="10"/>
    </row>
    <row r="946" spans="1:35" ht="15.95" customHeight="1" x14ac:dyDescent="0.2">
      <c r="A946" s="46" t="s">
        <v>274</v>
      </c>
      <c r="B946" s="46" t="s">
        <v>726</v>
      </c>
      <c r="C946" s="46" t="s">
        <v>727</v>
      </c>
      <c r="D946" s="46" t="s">
        <v>1151</v>
      </c>
      <c r="E946" s="50">
        <v>648</v>
      </c>
      <c r="F946" s="47">
        <v>0.121</v>
      </c>
      <c r="G946" s="46" t="s">
        <v>729</v>
      </c>
      <c r="H946" s="48">
        <v>0.121</v>
      </c>
      <c r="I946" s="46" t="s">
        <v>1187</v>
      </c>
      <c r="J946" s="49" t="s">
        <v>1439</v>
      </c>
      <c r="K946" s="39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1"/>
      <c r="AF946" s="10"/>
      <c r="AG946" s="10"/>
      <c r="AH946" s="10"/>
      <c r="AI946" s="10"/>
    </row>
    <row r="947" spans="1:35" ht="15.95" customHeight="1" x14ac:dyDescent="0.2">
      <c r="A947" s="178" t="s">
        <v>275</v>
      </c>
      <c r="B947" s="178" t="s">
        <v>726</v>
      </c>
      <c r="C947" s="178" t="s">
        <v>727</v>
      </c>
      <c r="D947" s="178" t="s">
        <v>1151</v>
      </c>
      <c r="E947" s="178" t="s">
        <v>1477</v>
      </c>
      <c r="F947" s="176">
        <v>1.5946</v>
      </c>
      <c r="G947" s="46" t="s">
        <v>29</v>
      </c>
      <c r="H947" s="62">
        <v>0.25019999999999998</v>
      </c>
      <c r="I947" s="180" t="s">
        <v>1478</v>
      </c>
      <c r="J947" s="186"/>
      <c r="K947" s="4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1"/>
      <c r="AF947" s="10"/>
      <c r="AG947" s="10"/>
      <c r="AH947" s="10"/>
      <c r="AI947" s="10"/>
    </row>
    <row r="948" spans="1:35" ht="15.95" customHeight="1" x14ac:dyDescent="0.2">
      <c r="A948" s="190"/>
      <c r="B948" s="190"/>
      <c r="C948" s="190"/>
      <c r="D948" s="190"/>
      <c r="E948" s="190"/>
      <c r="F948" s="189"/>
      <c r="G948" s="46" t="s">
        <v>35</v>
      </c>
      <c r="H948" s="62">
        <v>0.31509999999999999</v>
      </c>
      <c r="I948" s="191"/>
      <c r="J948" s="187"/>
      <c r="K948" s="4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1"/>
      <c r="AF948" s="10"/>
      <c r="AG948" s="10"/>
      <c r="AH948" s="10"/>
      <c r="AI948" s="10"/>
    </row>
    <row r="949" spans="1:35" ht="15.95" customHeight="1" x14ac:dyDescent="0.2">
      <c r="A949" s="179"/>
      <c r="B949" s="179"/>
      <c r="C949" s="179"/>
      <c r="D949" s="179"/>
      <c r="E949" s="179"/>
      <c r="F949" s="177"/>
      <c r="G949" s="46" t="s">
        <v>40</v>
      </c>
      <c r="H949" s="62">
        <v>1.0293000000000001</v>
      </c>
      <c r="I949" s="181"/>
      <c r="J949" s="188"/>
      <c r="K949" s="4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1"/>
      <c r="AF949" s="10"/>
      <c r="AG949" s="10"/>
      <c r="AH949" s="10"/>
      <c r="AI949" s="10"/>
    </row>
    <row r="950" spans="1:35" ht="15.95" customHeight="1" x14ac:dyDescent="0.2">
      <c r="A950" s="46" t="s">
        <v>276</v>
      </c>
      <c r="B950" s="46" t="s">
        <v>726</v>
      </c>
      <c r="C950" s="46" t="s">
        <v>727</v>
      </c>
      <c r="D950" s="46" t="s">
        <v>1151</v>
      </c>
      <c r="E950" s="50">
        <v>650</v>
      </c>
      <c r="F950" s="47">
        <v>0.621</v>
      </c>
      <c r="G950" s="46" t="s">
        <v>40</v>
      </c>
      <c r="H950" s="48">
        <v>0.621</v>
      </c>
      <c r="I950" s="46" t="s">
        <v>1479</v>
      </c>
      <c r="J950" s="49" t="s">
        <v>1235</v>
      </c>
      <c r="K950" s="39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1"/>
      <c r="AF950" s="10"/>
      <c r="AG950" s="10"/>
      <c r="AH950" s="10"/>
      <c r="AI950" s="10"/>
    </row>
    <row r="951" spans="1:35" ht="15.95" customHeight="1" x14ac:dyDescent="0.2">
      <c r="A951" s="46" t="s">
        <v>277</v>
      </c>
      <c r="B951" s="46" t="s">
        <v>726</v>
      </c>
      <c r="C951" s="46" t="s">
        <v>727</v>
      </c>
      <c r="D951" s="46" t="s">
        <v>1151</v>
      </c>
      <c r="E951" s="46" t="s">
        <v>1480</v>
      </c>
      <c r="F951" s="47">
        <v>1.04E-2</v>
      </c>
      <c r="G951" s="46" t="s">
        <v>729</v>
      </c>
      <c r="H951" s="48">
        <v>1.04E-2</v>
      </c>
      <c r="I951" s="46" t="s">
        <v>1478</v>
      </c>
      <c r="J951" s="60"/>
      <c r="K951" s="39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1"/>
      <c r="AF951" s="10"/>
      <c r="AG951" s="10"/>
      <c r="AH951" s="10"/>
      <c r="AI951" s="10"/>
    </row>
    <row r="952" spans="1:35" ht="15.95" customHeight="1" x14ac:dyDescent="0.2">
      <c r="A952" s="46" t="s">
        <v>278</v>
      </c>
      <c r="B952" s="46" t="s">
        <v>726</v>
      </c>
      <c r="C952" s="46" t="s">
        <v>727</v>
      </c>
      <c r="D952" s="46" t="s">
        <v>1151</v>
      </c>
      <c r="E952" s="46" t="s">
        <v>1481</v>
      </c>
      <c r="F952" s="47">
        <v>6.6100000000000006E-2</v>
      </c>
      <c r="G952" s="46" t="s">
        <v>30</v>
      </c>
      <c r="H952" s="48">
        <v>6.6100000000000006E-2</v>
      </c>
      <c r="I952" s="46" t="s">
        <v>1482</v>
      </c>
      <c r="J952" s="60"/>
      <c r="K952" s="39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1"/>
      <c r="AF952" s="10"/>
      <c r="AG952" s="10"/>
      <c r="AH952" s="10"/>
      <c r="AI952" s="10"/>
    </row>
    <row r="953" spans="1:35" ht="15.95" customHeight="1" x14ac:dyDescent="0.2">
      <c r="A953" s="46" t="s">
        <v>279</v>
      </c>
      <c r="B953" s="46" t="s">
        <v>726</v>
      </c>
      <c r="C953" s="46" t="s">
        <v>727</v>
      </c>
      <c r="D953" s="46" t="s">
        <v>1151</v>
      </c>
      <c r="E953" s="46" t="s">
        <v>1483</v>
      </c>
      <c r="F953" s="47">
        <v>0.1341</v>
      </c>
      <c r="G953" s="46" t="s">
        <v>943</v>
      </c>
      <c r="H953" s="48">
        <v>0.1341</v>
      </c>
      <c r="I953" s="46" t="s">
        <v>1484</v>
      </c>
      <c r="J953" s="60"/>
      <c r="K953" s="39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1"/>
      <c r="AF953" s="10"/>
      <c r="AG953" s="10"/>
      <c r="AH953" s="10"/>
      <c r="AI953" s="10"/>
    </row>
    <row r="954" spans="1:35" ht="15.95" customHeight="1" x14ac:dyDescent="0.2">
      <c r="A954" s="46" t="s">
        <v>280</v>
      </c>
      <c r="B954" s="46" t="s">
        <v>726</v>
      </c>
      <c r="C954" s="46" t="s">
        <v>727</v>
      </c>
      <c r="D954" s="46" t="s">
        <v>1151</v>
      </c>
      <c r="E954" s="46" t="s">
        <v>1485</v>
      </c>
      <c r="F954" s="47">
        <v>8.8999999999999999E-3</v>
      </c>
      <c r="G954" s="46" t="s">
        <v>729</v>
      </c>
      <c r="H954" s="48">
        <v>8.8999999999999999E-3</v>
      </c>
      <c r="I954" s="46" t="s">
        <v>1484</v>
      </c>
      <c r="J954" s="60"/>
      <c r="K954" s="39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1"/>
      <c r="AF954" s="10"/>
      <c r="AG954" s="10"/>
      <c r="AH954" s="10"/>
      <c r="AI954" s="10"/>
    </row>
    <row r="955" spans="1:35" ht="15.95" customHeight="1" x14ac:dyDescent="0.2">
      <c r="A955" s="46" t="s">
        <v>281</v>
      </c>
      <c r="B955" s="46" t="s">
        <v>726</v>
      </c>
      <c r="C955" s="46" t="s">
        <v>727</v>
      </c>
      <c r="D955" s="46" t="s">
        <v>1151</v>
      </c>
      <c r="E955" s="46" t="s">
        <v>1486</v>
      </c>
      <c r="F955" s="47">
        <v>6.25E-2</v>
      </c>
      <c r="G955" s="46" t="s">
        <v>729</v>
      </c>
      <c r="H955" s="48">
        <v>6.25E-2</v>
      </c>
      <c r="I955" s="46" t="s">
        <v>1187</v>
      </c>
      <c r="J955" s="60"/>
      <c r="K955" s="39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1"/>
      <c r="AF955" s="10"/>
      <c r="AG955" s="10"/>
      <c r="AH955" s="10"/>
      <c r="AI955" s="10"/>
    </row>
    <row r="956" spans="1:35" ht="15.95" customHeight="1" x14ac:dyDescent="0.2">
      <c r="A956" s="178" t="s">
        <v>282</v>
      </c>
      <c r="B956" s="178" t="s">
        <v>726</v>
      </c>
      <c r="C956" s="178" t="s">
        <v>727</v>
      </c>
      <c r="D956" s="178" t="s">
        <v>1151</v>
      </c>
      <c r="E956" s="178" t="s">
        <v>1487</v>
      </c>
      <c r="F956" s="176">
        <v>0.67220000000000002</v>
      </c>
      <c r="G956" s="46" t="s">
        <v>29</v>
      </c>
      <c r="H956" s="62">
        <v>0.13239999999999999</v>
      </c>
      <c r="I956" s="180" t="s">
        <v>1484</v>
      </c>
      <c r="J956" s="186"/>
      <c r="K956" s="4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1"/>
      <c r="AF956" s="10"/>
      <c r="AG956" s="10"/>
      <c r="AH956" s="10"/>
      <c r="AI956" s="10"/>
    </row>
    <row r="957" spans="1:35" ht="15.95" customHeight="1" x14ac:dyDescent="0.2">
      <c r="A957" s="190"/>
      <c r="B957" s="190"/>
      <c r="C957" s="190"/>
      <c r="D957" s="190"/>
      <c r="E957" s="190"/>
      <c r="F957" s="189"/>
      <c r="G957" s="46" t="s">
        <v>35</v>
      </c>
      <c r="H957" s="62">
        <v>0.2001</v>
      </c>
      <c r="I957" s="191"/>
      <c r="J957" s="187"/>
      <c r="K957" s="4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1"/>
      <c r="AF957" s="10"/>
      <c r="AG957" s="10"/>
      <c r="AH957" s="10"/>
      <c r="AI957" s="10"/>
    </row>
    <row r="958" spans="1:35" ht="15.95" customHeight="1" x14ac:dyDescent="0.2">
      <c r="A958" s="179"/>
      <c r="B958" s="179"/>
      <c r="C958" s="179"/>
      <c r="D958" s="179"/>
      <c r="E958" s="179"/>
      <c r="F958" s="177"/>
      <c r="G958" s="46" t="s">
        <v>40</v>
      </c>
      <c r="H958" s="62">
        <v>0.3397</v>
      </c>
      <c r="I958" s="181"/>
      <c r="J958" s="188"/>
      <c r="K958" s="4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1"/>
      <c r="AF958" s="10"/>
      <c r="AG958" s="10"/>
      <c r="AH958" s="10"/>
      <c r="AI958" s="10"/>
    </row>
    <row r="959" spans="1:35" ht="15.95" customHeight="1" x14ac:dyDescent="0.2">
      <c r="A959" s="46" t="s">
        <v>283</v>
      </c>
      <c r="B959" s="46" t="s">
        <v>726</v>
      </c>
      <c r="C959" s="46" t="s">
        <v>727</v>
      </c>
      <c r="D959" s="46" t="s">
        <v>1151</v>
      </c>
      <c r="E959" s="46" t="s">
        <v>1488</v>
      </c>
      <c r="F959" s="47">
        <v>1.0800000000000001E-2</v>
      </c>
      <c r="G959" s="46" t="s">
        <v>29</v>
      </c>
      <c r="H959" s="48">
        <v>1.0800000000000001E-2</v>
      </c>
      <c r="I959" s="46" t="s">
        <v>1484</v>
      </c>
      <c r="J959" s="60"/>
      <c r="K959" s="39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1"/>
      <c r="AF959" s="10"/>
      <c r="AG959" s="10"/>
      <c r="AH959" s="10"/>
      <c r="AI959" s="10"/>
    </row>
    <row r="960" spans="1:35" ht="15.95" customHeight="1" x14ac:dyDescent="0.2">
      <c r="A960" s="178" t="s">
        <v>284</v>
      </c>
      <c r="B960" s="178" t="s">
        <v>726</v>
      </c>
      <c r="C960" s="178" t="s">
        <v>727</v>
      </c>
      <c r="D960" s="178" t="s">
        <v>1151</v>
      </c>
      <c r="E960" s="178" t="s">
        <v>1489</v>
      </c>
      <c r="F960" s="176">
        <v>0.17469999999999999</v>
      </c>
      <c r="G960" s="46" t="s">
        <v>29</v>
      </c>
      <c r="H960" s="62">
        <v>0.1118</v>
      </c>
      <c r="I960" s="180" t="s">
        <v>1490</v>
      </c>
      <c r="J960" s="174"/>
      <c r="K960" s="39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1"/>
      <c r="AF960" s="10"/>
      <c r="AG960" s="10"/>
      <c r="AH960" s="10"/>
      <c r="AI960" s="10"/>
    </row>
    <row r="961" spans="1:35" ht="15.95" customHeight="1" x14ac:dyDescent="0.2">
      <c r="A961" s="179"/>
      <c r="B961" s="179"/>
      <c r="C961" s="179"/>
      <c r="D961" s="179"/>
      <c r="E961" s="179"/>
      <c r="F961" s="177"/>
      <c r="G961" s="46" t="s">
        <v>40</v>
      </c>
      <c r="H961" s="62">
        <v>6.2899999999999998E-2</v>
      </c>
      <c r="I961" s="181"/>
      <c r="J961" s="175"/>
      <c r="K961" s="39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1"/>
      <c r="AF961" s="10"/>
      <c r="AG961" s="10"/>
      <c r="AH961" s="10"/>
      <c r="AI961" s="10"/>
    </row>
    <row r="962" spans="1:35" ht="15.95" customHeight="1" x14ac:dyDescent="0.2">
      <c r="A962" s="46" t="s">
        <v>285</v>
      </c>
      <c r="B962" s="46" t="s">
        <v>726</v>
      </c>
      <c r="C962" s="46" t="s">
        <v>727</v>
      </c>
      <c r="D962" s="46" t="s">
        <v>1151</v>
      </c>
      <c r="E962" s="46" t="s">
        <v>1491</v>
      </c>
      <c r="F962" s="47">
        <v>1.2500000000000001E-2</v>
      </c>
      <c r="G962" s="46" t="s">
        <v>729</v>
      </c>
      <c r="H962" s="48">
        <v>1.2500000000000001E-2</v>
      </c>
      <c r="I962" s="46" t="s">
        <v>1187</v>
      </c>
      <c r="J962" s="60"/>
      <c r="K962" s="39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1"/>
      <c r="AF962" s="10"/>
      <c r="AG962" s="10"/>
      <c r="AH962" s="10"/>
      <c r="AI962" s="10"/>
    </row>
    <row r="963" spans="1:35" ht="15.95" customHeight="1" x14ac:dyDescent="0.2">
      <c r="A963" s="46" t="s">
        <v>286</v>
      </c>
      <c r="B963" s="46" t="s">
        <v>726</v>
      </c>
      <c r="C963" s="46" t="s">
        <v>727</v>
      </c>
      <c r="D963" s="46" t="s">
        <v>1151</v>
      </c>
      <c r="E963" s="46" t="s">
        <v>1492</v>
      </c>
      <c r="F963" s="47">
        <v>0.12590000000000001</v>
      </c>
      <c r="G963" s="46" t="s">
        <v>943</v>
      </c>
      <c r="H963" s="48">
        <v>0.12590000000000001</v>
      </c>
      <c r="I963" s="46" t="s">
        <v>1484</v>
      </c>
      <c r="J963" s="60"/>
      <c r="K963" s="39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1"/>
      <c r="AF963" s="10"/>
      <c r="AG963" s="10"/>
      <c r="AH963" s="10"/>
      <c r="AI963" s="10"/>
    </row>
    <row r="964" spans="1:35" ht="15.95" customHeight="1" x14ac:dyDescent="0.2">
      <c r="A964" s="46" t="s">
        <v>287</v>
      </c>
      <c r="B964" s="46" t="s">
        <v>726</v>
      </c>
      <c r="C964" s="46" t="s">
        <v>727</v>
      </c>
      <c r="D964" s="46" t="s">
        <v>1151</v>
      </c>
      <c r="E964" s="50">
        <v>653</v>
      </c>
      <c r="F964" s="47">
        <v>0.1905</v>
      </c>
      <c r="G964" s="46" t="s">
        <v>943</v>
      </c>
      <c r="H964" s="48">
        <v>0.1905</v>
      </c>
      <c r="I964" s="46" t="s">
        <v>1474</v>
      </c>
      <c r="J964" s="49" t="s">
        <v>1476</v>
      </c>
      <c r="K964" s="39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1"/>
      <c r="AF964" s="10"/>
      <c r="AG964" s="10"/>
      <c r="AH964" s="10"/>
      <c r="AI964" s="10"/>
    </row>
    <row r="965" spans="1:35" ht="15.95" customHeight="1" x14ac:dyDescent="0.2">
      <c r="A965" s="46" t="s">
        <v>288</v>
      </c>
      <c r="B965" s="46" t="s">
        <v>726</v>
      </c>
      <c r="C965" s="46" t="s">
        <v>727</v>
      </c>
      <c r="D965" s="46" t="s">
        <v>1151</v>
      </c>
      <c r="E965" s="46" t="s">
        <v>1493</v>
      </c>
      <c r="F965" s="47">
        <v>0.15959999999999999</v>
      </c>
      <c r="G965" s="46" t="s">
        <v>729</v>
      </c>
      <c r="H965" s="48">
        <v>0.15959999999999999</v>
      </c>
      <c r="I965" s="46" t="s">
        <v>1478</v>
      </c>
      <c r="J965" s="60"/>
      <c r="K965" s="39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1"/>
      <c r="AF965" s="10"/>
      <c r="AG965" s="10"/>
      <c r="AH965" s="10"/>
      <c r="AI965" s="10"/>
    </row>
    <row r="966" spans="1:35" ht="15.95" customHeight="1" x14ac:dyDescent="0.2">
      <c r="A966" s="178" t="s">
        <v>289</v>
      </c>
      <c r="B966" s="178" t="s">
        <v>726</v>
      </c>
      <c r="C966" s="178" t="s">
        <v>727</v>
      </c>
      <c r="D966" s="178" t="s">
        <v>1151</v>
      </c>
      <c r="E966" s="178" t="s">
        <v>1494</v>
      </c>
      <c r="F966" s="176">
        <v>1.0561</v>
      </c>
      <c r="G966" s="46" t="s">
        <v>2387</v>
      </c>
      <c r="H966" s="62">
        <v>7.7499999999999999E-2</v>
      </c>
      <c r="I966" s="180" t="s">
        <v>1478</v>
      </c>
      <c r="J966" s="186"/>
      <c r="K966" s="4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1"/>
      <c r="AF966" s="10"/>
      <c r="AG966" s="10"/>
      <c r="AH966" s="10"/>
      <c r="AI966" s="10"/>
    </row>
    <row r="967" spans="1:35" ht="15.95" customHeight="1" x14ac:dyDescent="0.2">
      <c r="A967" s="190"/>
      <c r="B967" s="190"/>
      <c r="C967" s="190"/>
      <c r="D967" s="190"/>
      <c r="E967" s="190"/>
      <c r="F967" s="189"/>
      <c r="G967" s="46" t="s">
        <v>35</v>
      </c>
      <c r="H967" s="113">
        <v>0.17</v>
      </c>
      <c r="I967" s="191"/>
      <c r="J967" s="187"/>
      <c r="K967" s="4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1"/>
      <c r="AF967" s="10"/>
      <c r="AG967" s="10"/>
      <c r="AH967" s="10"/>
      <c r="AI967" s="10"/>
    </row>
    <row r="968" spans="1:35" ht="15.95" customHeight="1" x14ac:dyDescent="0.2">
      <c r="A968" s="179"/>
      <c r="B968" s="179"/>
      <c r="C968" s="179"/>
      <c r="D968" s="179"/>
      <c r="E968" s="179"/>
      <c r="F968" s="177"/>
      <c r="G968" s="46" t="s">
        <v>40</v>
      </c>
      <c r="H968" s="62">
        <v>0.80859999999999999</v>
      </c>
      <c r="I968" s="181"/>
      <c r="J968" s="188"/>
      <c r="K968" s="4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1"/>
      <c r="AF968" s="10"/>
      <c r="AG968" s="10"/>
      <c r="AH968" s="10"/>
      <c r="AI968" s="10"/>
    </row>
    <row r="969" spans="1:35" ht="15.95" customHeight="1" x14ac:dyDescent="0.2">
      <c r="A969" s="46" t="s">
        <v>290</v>
      </c>
      <c r="B969" s="46" t="s">
        <v>726</v>
      </c>
      <c r="C969" s="46" t="s">
        <v>727</v>
      </c>
      <c r="D969" s="46" t="s">
        <v>1151</v>
      </c>
      <c r="E969" s="50">
        <v>657</v>
      </c>
      <c r="F969" s="47">
        <v>0.15989999999999999</v>
      </c>
      <c r="G969" s="46" t="s">
        <v>729</v>
      </c>
      <c r="H969" s="48">
        <v>0.15989999999999999</v>
      </c>
      <c r="I969" s="46" t="s">
        <v>1187</v>
      </c>
      <c r="J969" s="49" t="s">
        <v>1439</v>
      </c>
      <c r="K969" s="39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1"/>
      <c r="AF969" s="10"/>
      <c r="AG969" s="10"/>
      <c r="AH969" s="10"/>
      <c r="AI969" s="10"/>
    </row>
    <row r="970" spans="1:35" ht="15.95" customHeight="1" x14ac:dyDescent="0.2">
      <c r="A970" s="178" t="s">
        <v>291</v>
      </c>
      <c r="B970" s="178" t="s">
        <v>726</v>
      </c>
      <c r="C970" s="178" t="s">
        <v>727</v>
      </c>
      <c r="D970" s="178" t="s">
        <v>1151</v>
      </c>
      <c r="E970" s="178" t="s">
        <v>1495</v>
      </c>
      <c r="F970" s="176">
        <v>0.40229999999999999</v>
      </c>
      <c r="G970" s="46" t="s">
        <v>2374</v>
      </c>
      <c r="H970" s="62">
        <v>0.20469999999999999</v>
      </c>
      <c r="I970" s="180" t="s">
        <v>1474</v>
      </c>
      <c r="J970" s="182" t="s">
        <v>1439</v>
      </c>
      <c r="K970" s="4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1"/>
      <c r="AF970" s="10"/>
      <c r="AG970" s="10"/>
      <c r="AH970" s="10"/>
      <c r="AI970" s="10"/>
    </row>
    <row r="971" spans="1:35" ht="15.95" customHeight="1" x14ac:dyDescent="0.2">
      <c r="A971" s="179"/>
      <c r="B971" s="179"/>
      <c r="C971" s="179"/>
      <c r="D971" s="179"/>
      <c r="E971" s="179"/>
      <c r="F971" s="177"/>
      <c r="G971" s="46" t="s">
        <v>943</v>
      </c>
      <c r="H971" s="62">
        <v>0.1976</v>
      </c>
      <c r="I971" s="181"/>
      <c r="J971" s="183"/>
      <c r="K971" s="4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1"/>
      <c r="AF971" s="10"/>
      <c r="AG971" s="10"/>
      <c r="AH971" s="10"/>
      <c r="AI971" s="10"/>
    </row>
    <row r="972" spans="1:35" ht="15.95" customHeight="1" x14ac:dyDescent="0.2">
      <c r="A972" s="46" t="s">
        <v>292</v>
      </c>
      <c r="B972" s="46" t="s">
        <v>726</v>
      </c>
      <c r="C972" s="46" t="s">
        <v>727</v>
      </c>
      <c r="D972" s="46" t="s">
        <v>1151</v>
      </c>
      <c r="E972" s="46" t="s">
        <v>1496</v>
      </c>
      <c r="F972" s="47">
        <v>0.30280000000000001</v>
      </c>
      <c r="G972" s="46" t="s">
        <v>729</v>
      </c>
      <c r="H972" s="48">
        <v>0.30280000000000001</v>
      </c>
      <c r="I972" s="46" t="s">
        <v>1474</v>
      </c>
      <c r="J972" s="49" t="s">
        <v>1439</v>
      </c>
      <c r="K972" s="39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1"/>
      <c r="AF972" s="10"/>
      <c r="AG972" s="10"/>
      <c r="AH972" s="10"/>
      <c r="AI972" s="10"/>
    </row>
    <row r="973" spans="1:35" ht="15.95" customHeight="1" x14ac:dyDescent="0.2">
      <c r="A973" s="178" t="s">
        <v>293</v>
      </c>
      <c r="B973" s="178" t="s">
        <v>726</v>
      </c>
      <c r="C973" s="178" t="s">
        <v>727</v>
      </c>
      <c r="D973" s="178" t="s">
        <v>1151</v>
      </c>
      <c r="E973" s="178" t="s">
        <v>1497</v>
      </c>
      <c r="F973" s="176">
        <v>2.1425999999999998</v>
      </c>
      <c r="G973" s="46" t="s">
        <v>2388</v>
      </c>
      <c r="H973" s="62">
        <v>0.4985</v>
      </c>
      <c r="I973" s="180" t="s">
        <v>1474</v>
      </c>
      <c r="J973" s="182" t="s">
        <v>1439</v>
      </c>
      <c r="K973" s="4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1"/>
      <c r="AF973" s="10"/>
      <c r="AG973" s="10"/>
      <c r="AH973" s="10"/>
      <c r="AI973" s="10"/>
    </row>
    <row r="974" spans="1:35" ht="15.95" customHeight="1" x14ac:dyDescent="0.2">
      <c r="A974" s="190"/>
      <c r="B974" s="190"/>
      <c r="C974" s="190"/>
      <c r="D974" s="190"/>
      <c r="E974" s="190"/>
      <c r="F974" s="189"/>
      <c r="G974" s="46" t="s">
        <v>943</v>
      </c>
      <c r="H974" s="62">
        <v>1.6268</v>
      </c>
      <c r="I974" s="191"/>
      <c r="J974" s="192"/>
      <c r="K974" s="4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1"/>
      <c r="AF974" s="10"/>
      <c r="AG974" s="10"/>
      <c r="AH974" s="10"/>
      <c r="AI974" s="10"/>
    </row>
    <row r="975" spans="1:35" ht="15.95" customHeight="1" x14ac:dyDescent="0.2">
      <c r="A975" s="179"/>
      <c r="B975" s="179"/>
      <c r="C975" s="179"/>
      <c r="D975" s="179"/>
      <c r="E975" s="179"/>
      <c r="F975" s="177"/>
      <c r="G975" s="46" t="s">
        <v>40</v>
      </c>
      <c r="H975" s="62">
        <v>1.7299999999999999E-2</v>
      </c>
      <c r="I975" s="181"/>
      <c r="J975" s="183"/>
      <c r="K975" s="4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1"/>
      <c r="AF975" s="10"/>
      <c r="AG975" s="10"/>
      <c r="AH975" s="10"/>
      <c r="AI975" s="10"/>
    </row>
    <row r="976" spans="1:35" ht="15.95" customHeight="1" x14ac:dyDescent="0.2">
      <c r="A976" s="46" t="s">
        <v>294</v>
      </c>
      <c r="B976" s="46" t="s">
        <v>726</v>
      </c>
      <c r="C976" s="46" t="s">
        <v>727</v>
      </c>
      <c r="D976" s="46" t="s">
        <v>1151</v>
      </c>
      <c r="E976" s="46" t="s">
        <v>1498</v>
      </c>
      <c r="F976" s="47">
        <v>4.3700000000000003E-2</v>
      </c>
      <c r="G976" s="46" t="s">
        <v>729</v>
      </c>
      <c r="H976" s="48">
        <v>4.3700000000000003E-2</v>
      </c>
      <c r="I976" s="46" t="s">
        <v>1474</v>
      </c>
      <c r="J976" s="49" t="s">
        <v>1439</v>
      </c>
      <c r="K976" s="39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1"/>
      <c r="AF976" s="10"/>
      <c r="AG976" s="10"/>
      <c r="AH976" s="10"/>
      <c r="AI976" s="10"/>
    </row>
    <row r="977" spans="1:35" ht="15.95" customHeight="1" x14ac:dyDescent="0.2">
      <c r="A977" s="178" t="s">
        <v>295</v>
      </c>
      <c r="B977" s="178" t="s">
        <v>726</v>
      </c>
      <c r="C977" s="178" t="s">
        <v>727</v>
      </c>
      <c r="D977" s="178" t="s">
        <v>1151</v>
      </c>
      <c r="E977" s="178" t="s">
        <v>1499</v>
      </c>
      <c r="F977" s="176">
        <v>1</v>
      </c>
      <c r="G977" s="46" t="s">
        <v>717</v>
      </c>
      <c r="H977" s="62">
        <v>0.78390000000000004</v>
      </c>
      <c r="I977" s="180" t="s">
        <v>1500</v>
      </c>
      <c r="J977" s="182" t="s">
        <v>1439</v>
      </c>
      <c r="K977" s="39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1"/>
      <c r="AF977" s="10"/>
      <c r="AG977" s="10"/>
      <c r="AH977" s="10"/>
      <c r="AI977" s="10"/>
    </row>
    <row r="978" spans="1:35" ht="15.95" customHeight="1" x14ac:dyDescent="0.2">
      <c r="A978" s="179"/>
      <c r="B978" s="179"/>
      <c r="C978" s="179"/>
      <c r="D978" s="179"/>
      <c r="E978" s="179"/>
      <c r="F978" s="177"/>
      <c r="G978" s="46" t="s">
        <v>715</v>
      </c>
      <c r="H978" s="62">
        <v>0.21609999999999999</v>
      </c>
      <c r="I978" s="181"/>
      <c r="J978" s="183"/>
      <c r="K978" s="39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1"/>
      <c r="AF978" s="10"/>
      <c r="AG978" s="10"/>
      <c r="AH978" s="10"/>
      <c r="AI978" s="10"/>
    </row>
    <row r="979" spans="1:35" ht="15.95" customHeight="1" x14ac:dyDescent="0.2">
      <c r="A979" s="178" t="s">
        <v>296</v>
      </c>
      <c r="B979" s="178" t="s">
        <v>726</v>
      </c>
      <c r="C979" s="178" t="s">
        <v>727</v>
      </c>
      <c r="D979" s="178" t="s">
        <v>1151</v>
      </c>
      <c r="E979" s="178" t="s">
        <v>1501</v>
      </c>
      <c r="F979" s="176">
        <v>2.3172999999999999</v>
      </c>
      <c r="G979" s="46" t="s">
        <v>716</v>
      </c>
      <c r="H979" s="62">
        <v>0.62450000000000006</v>
      </c>
      <c r="I979" s="180" t="s">
        <v>1502</v>
      </c>
      <c r="J979" s="182" t="s">
        <v>1439</v>
      </c>
      <c r="K979" s="4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1"/>
      <c r="AF979" s="10"/>
      <c r="AG979" s="10"/>
      <c r="AH979" s="10"/>
      <c r="AI979" s="10"/>
    </row>
    <row r="980" spans="1:35" ht="15.95" customHeight="1" x14ac:dyDescent="0.2">
      <c r="A980" s="190"/>
      <c r="B980" s="190"/>
      <c r="C980" s="190"/>
      <c r="D980" s="190"/>
      <c r="E980" s="190"/>
      <c r="F980" s="189"/>
      <c r="G980" s="46" t="s">
        <v>715</v>
      </c>
      <c r="H980" s="62">
        <v>0.56479999999999997</v>
      </c>
      <c r="I980" s="191"/>
      <c r="J980" s="192"/>
      <c r="K980" s="4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1"/>
      <c r="AF980" s="10"/>
      <c r="AG980" s="10"/>
      <c r="AH980" s="10"/>
      <c r="AI980" s="10"/>
    </row>
    <row r="981" spans="1:35" ht="15.95" customHeight="1" x14ac:dyDescent="0.2">
      <c r="A981" s="190"/>
      <c r="B981" s="190"/>
      <c r="C981" s="190"/>
      <c r="D981" s="190"/>
      <c r="E981" s="190"/>
      <c r="F981" s="189"/>
      <c r="G981" s="46" t="s">
        <v>2374</v>
      </c>
      <c r="H981" s="62">
        <v>0.37580000000000002</v>
      </c>
      <c r="I981" s="191"/>
      <c r="J981" s="192"/>
      <c r="K981" s="4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1"/>
      <c r="AF981" s="10"/>
      <c r="AG981" s="10"/>
      <c r="AH981" s="10"/>
      <c r="AI981" s="10"/>
    </row>
    <row r="982" spans="1:35" ht="15.95" customHeight="1" x14ac:dyDescent="0.2">
      <c r="A982" s="179"/>
      <c r="B982" s="179"/>
      <c r="C982" s="179"/>
      <c r="D982" s="179"/>
      <c r="E982" s="179"/>
      <c r="F982" s="177"/>
      <c r="G982" s="46" t="s">
        <v>943</v>
      </c>
      <c r="H982" s="62">
        <v>0.75219999999999998</v>
      </c>
      <c r="I982" s="181"/>
      <c r="J982" s="183"/>
      <c r="K982" s="4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1"/>
      <c r="AF982" s="10"/>
      <c r="AG982" s="10"/>
      <c r="AH982" s="10"/>
      <c r="AI982" s="10"/>
    </row>
    <row r="983" spans="1:35" ht="15.95" customHeight="1" x14ac:dyDescent="0.2">
      <c r="A983" s="46" t="s">
        <v>297</v>
      </c>
      <c r="B983" s="46" t="s">
        <v>726</v>
      </c>
      <c r="C983" s="46" t="s">
        <v>727</v>
      </c>
      <c r="D983" s="46" t="s">
        <v>1151</v>
      </c>
      <c r="E983" s="50">
        <v>672</v>
      </c>
      <c r="F983" s="47">
        <v>0.1074</v>
      </c>
      <c r="G983" s="46" t="s">
        <v>49</v>
      </c>
      <c r="H983" s="48">
        <v>0.1074</v>
      </c>
      <c r="I983" s="46" t="s">
        <v>1187</v>
      </c>
      <c r="J983" s="60"/>
      <c r="K983" s="39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1"/>
      <c r="AF983" s="10"/>
      <c r="AG983" s="10"/>
      <c r="AH983" s="10"/>
      <c r="AI983" s="10"/>
    </row>
    <row r="984" spans="1:35" ht="15.95" customHeight="1" x14ac:dyDescent="0.2">
      <c r="A984" s="46" t="s">
        <v>298</v>
      </c>
      <c r="B984" s="46" t="s">
        <v>726</v>
      </c>
      <c r="C984" s="46" t="s">
        <v>727</v>
      </c>
      <c r="D984" s="46" t="s">
        <v>1151</v>
      </c>
      <c r="E984" s="50">
        <v>673</v>
      </c>
      <c r="F984" s="47">
        <v>5.2600000000000001E-2</v>
      </c>
      <c r="G984" s="46" t="s">
        <v>729</v>
      </c>
      <c r="H984" s="48">
        <v>5.2600000000000001E-2</v>
      </c>
      <c r="I984" s="46" t="s">
        <v>1200</v>
      </c>
      <c r="J984" s="60"/>
      <c r="K984" s="39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1"/>
      <c r="AF984" s="10"/>
      <c r="AG984" s="10"/>
      <c r="AH984" s="10"/>
      <c r="AI984" s="10"/>
    </row>
    <row r="985" spans="1:35" ht="15.95" customHeight="1" x14ac:dyDescent="0.2">
      <c r="A985" s="46" t="s">
        <v>299</v>
      </c>
      <c r="B985" s="46" t="s">
        <v>726</v>
      </c>
      <c r="C985" s="46" t="s">
        <v>727</v>
      </c>
      <c r="D985" s="46" t="s">
        <v>1151</v>
      </c>
      <c r="E985" s="50">
        <v>675</v>
      </c>
      <c r="F985" s="47">
        <v>3.2399999999999998E-2</v>
      </c>
      <c r="G985" s="46" t="s">
        <v>729</v>
      </c>
      <c r="H985" s="48">
        <v>3.2399999999999998E-2</v>
      </c>
      <c r="I985" s="46" t="s">
        <v>1200</v>
      </c>
      <c r="J985" s="49" t="s">
        <v>1201</v>
      </c>
      <c r="K985" s="39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1"/>
      <c r="AF985" s="10"/>
      <c r="AG985" s="10"/>
      <c r="AH985" s="10"/>
      <c r="AI985" s="10"/>
    </row>
    <row r="986" spans="1:35" ht="15.95" customHeight="1" x14ac:dyDescent="0.2">
      <c r="A986" s="46" t="s">
        <v>300</v>
      </c>
      <c r="B986" s="46" t="s">
        <v>726</v>
      </c>
      <c r="C986" s="46" t="s">
        <v>727</v>
      </c>
      <c r="D986" s="46" t="s">
        <v>1151</v>
      </c>
      <c r="E986" s="46" t="s">
        <v>1503</v>
      </c>
      <c r="F986" s="47">
        <v>3.1699999999999999E-2</v>
      </c>
      <c r="G986" s="46" t="s">
        <v>46</v>
      </c>
      <c r="H986" s="48">
        <v>3.1699999999999999E-2</v>
      </c>
      <c r="I986" s="46" t="s">
        <v>1504</v>
      </c>
      <c r="J986" s="60"/>
      <c r="K986" s="39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1"/>
      <c r="AF986" s="10"/>
      <c r="AG986" s="10"/>
      <c r="AH986" s="10"/>
      <c r="AI986" s="10"/>
    </row>
    <row r="987" spans="1:35" ht="15.95" customHeight="1" x14ac:dyDescent="0.2">
      <c r="A987" s="46" t="s">
        <v>301</v>
      </c>
      <c r="B987" s="46" t="s">
        <v>726</v>
      </c>
      <c r="C987" s="75" t="s">
        <v>727</v>
      </c>
      <c r="D987" s="46" t="s">
        <v>1151</v>
      </c>
      <c r="E987" s="46" t="s">
        <v>2341</v>
      </c>
      <c r="F987" s="47">
        <v>7.0099999999999996E-2</v>
      </c>
      <c r="G987" s="46"/>
      <c r="H987" s="48">
        <v>7.0099999999999996E-2</v>
      </c>
      <c r="I987" s="46"/>
      <c r="J987" s="60"/>
      <c r="K987" s="39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1"/>
      <c r="AF987" s="10"/>
      <c r="AG987" s="10"/>
      <c r="AH987" s="10"/>
      <c r="AI987" s="10"/>
    </row>
    <row r="988" spans="1:35" ht="15.95" customHeight="1" x14ac:dyDescent="0.2">
      <c r="A988" s="46" t="s">
        <v>302</v>
      </c>
      <c r="B988" s="46" t="s">
        <v>726</v>
      </c>
      <c r="C988" s="75" t="s">
        <v>727</v>
      </c>
      <c r="D988" s="46" t="s">
        <v>1151</v>
      </c>
      <c r="E988" s="46" t="s">
        <v>2342</v>
      </c>
      <c r="F988" s="47">
        <v>6.2100000000000002E-2</v>
      </c>
      <c r="G988" s="46"/>
      <c r="H988" s="48">
        <v>6.2100000000000002E-2</v>
      </c>
      <c r="I988" s="46"/>
      <c r="J988" s="60"/>
      <c r="K988" s="39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1"/>
      <c r="AF988" s="10"/>
      <c r="AG988" s="10"/>
      <c r="AH988" s="10"/>
      <c r="AI988" s="10"/>
    </row>
    <row r="989" spans="1:35" ht="15.95" customHeight="1" x14ac:dyDescent="0.2">
      <c r="A989" s="46" t="s">
        <v>303</v>
      </c>
      <c r="B989" s="46" t="s">
        <v>726</v>
      </c>
      <c r="C989" s="46" t="s">
        <v>727</v>
      </c>
      <c r="D989" s="46" t="s">
        <v>1151</v>
      </c>
      <c r="E989" s="46" t="s">
        <v>1505</v>
      </c>
      <c r="F989" s="47">
        <v>4.9000000000000002E-2</v>
      </c>
      <c r="G989" s="46" t="s">
        <v>46</v>
      </c>
      <c r="H989" s="48">
        <v>4.9000000000000002E-2</v>
      </c>
      <c r="I989" s="46" t="s">
        <v>1504</v>
      </c>
      <c r="J989" s="60"/>
      <c r="K989" s="39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1"/>
      <c r="AF989" s="10"/>
      <c r="AG989" s="10"/>
      <c r="AH989" s="10"/>
      <c r="AI989" s="10"/>
    </row>
    <row r="990" spans="1:35" ht="15.95" customHeight="1" x14ac:dyDescent="0.2">
      <c r="A990" s="46" t="s">
        <v>304</v>
      </c>
      <c r="B990" s="46" t="s">
        <v>726</v>
      </c>
      <c r="C990" s="46" t="s">
        <v>727</v>
      </c>
      <c r="D990" s="46" t="s">
        <v>1151</v>
      </c>
      <c r="E990" s="46" t="s">
        <v>1506</v>
      </c>
      <c r="F990" s="47">
        <v>0.11119999999999999</v>
      </c>
      <c r="G990" s="46" t="s">
        <v>46</v>
      </c>
      <c r="H990" s="48">
        <v>0.11119999999999999</v>
      </c>
      <c r="I990" s="46" t="s">
        <v>1504</v>
      </c>
      <c r="J990" s="60"/>
      <c r="K990" s="39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1"/>
      <c r="AF990" s="10"/>
      <c r="AG990" s="10"/>
      <c r="AH990" s="10"/>
      <c r="AI990" s="10"/>
    </row>
    <row r="991" spans="1:35" ht="15.95" customHeight="1" x14ac:dyDescent="0.2">
      <c r="A991" s="178" t="s">
        <v>305</v>
      </c>
      <c r="B991" s="178" t="s">
        <v>726</v>
      </c>
      <c r="C991" s="178" t="s">
        <v>727</v>
      </c>
      <c r="D991" s="178" t="s">
        <v>1151</v>
      </c>
      <c r="E991" s="184">
        <v>678</v>
      </c>
      <c r="F991" s="176">
        <v>0.31180000000000002</v>
      </c>
      <c r="G991" s="46" t="s">
        <v>715</v>
      </c>
      <c r="H991" s="62">
        <v>0.18479999999999999</v>
      </c>
      <c r="I991" s="180" t="s">
        <v>1223</v>
      </c>
      <c r="J991" s="182" t="s">
        <v>1201</v>
      </c>
      <c r="K991" s="39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1"/>
      <c r="AF991" s="10"/>
      <c r="AG991" s="10"/>
      <c r="AH991" s="10"/>
      <c r="AI991" s="10"/>
    </row>
    <row r="992" spans="1:35" ht="15.95" customHeight="1" x14ac:dyDescent="0.2">
      <c r="A992" s="179"/>
      <c r="B992" s="179"/>
      <c r="C992" s="179"/>
      <c r="D992" s="179"/>
      <c r="E992" s="185"/>
      <c r="F992" s="177"/>
      <c r="G992" s="46" t="s">
        <v>40</v>
      </c>
      <c r="H992" s="62">
        <v>0.127</v>
      </c>
      <c r="I992" s="181"/>
      <c r="J992" s="183"/>
      <c r="K992" s="39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1"/>
      <c r="AF992" s="10"/>
      <c r="AG992" s="10"/>
      <c r="AH992" s="10"/>
      <c r="AI992" s="10"/>
    </row>
    <row r="993" spans="1:35" ht="15.95" customHeight="1" x14ac:dyDescent="0.2">
      <c r="A993" s="46" t="s">
        <v>306</v>
      </c>
      <c r="B993" s="46" t="s">
        <v>726</v>
      </c>
      <c r="C993" s="46" t="s">
        <v>727</v>
      </c>
      <c r="D993" s="46" t="s">
        <v>1151</v>
      </c>
      <c r="E993" s="50">
        <v>679</v>
      </c>
      <c r="F993" s="47">
        <v>3.4000000000000002E-2</v>
      </c>
      <c r="G993" s="46" t="s">
        <v>729</v>
      </c>
      <c r="H993" s="48">
        <v>3.4000000000000002E-2</v>
      </c>
      <c r="I993" s="46" t="s">
        <v>1507</v>
      </c>
      <c r="J993" s="49" t="s">
        <v>1439</v>
      </c>
      <c r="K993" s="39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1"/>
      <c r="AF993" s="10"/>
      <c r="AG993" s="10"/>
      <c r="AH993" s="10"/>
      <c r="AI993" s="10"/>
    </row>
    <row r="994" spans="1:35" ht="15.95" customHeight="1" x14ac:dyDescent="0.2">
      <c r="A994" s="46" t="s">
        <v>307</v>
      </c>
      <c r="B994" s="46" t="s">
        <v>726</v>
      </c>
      <c r="C994" s="46" t="s">
        <v>727</v>
      </c>
      <c r="D994" s="46" t="s">
        <v>1151</v>
      </c>
      <c r="E994" s="46" t="s">
        <v>1508</v>
      </c>
      <c r="F994" s="47">
        <v>0.5544</v>
      </c>
      <c r="G994" s="46" t="s">
        <v>40</v>
      </c>
      <c r="H994" s="48">
        <v>0.5544</v>
      </c>
      <c r="I994" s="46" t="s">
        <v>1507</v>
      </c>
      <c r="J994" s="60"/>
      <c r="K994" s="39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1"/>
      <c r="AF994" s="10"/>
      <c r="AG994" s="10"/>
      <c r="AH994" s="10"/>
      <c r="AI994" s="10"/>
    </row>
    <row r="995" spans="1:35" ht="15.95" customHeight="1" x14ac:dyDescent="0.2">
      <c r="A995" s="178" t="s">
        <v>308</v>
      </c>
      <c r="B995" s="178" t="s">
        <v>726</v>
      </c>
      <c r="C995" s="178" t="s">
        <v>727</v>
      </c>
      <c r="D995" s="178" t="s">
        <v>1151</v>
      </c>
      <c r="E995" s="178" t="s">
        <v>1509</v>
      </c>
      <c r="F995" s="176">
        <v>3.6101000000000001</v>
      </c>
      <c r="G995" s="46" t="s">
        <v>717</v>
      </c>
      <c r="H995" s="62">
        <v>0.2361</v>
      </c>
      <c r="I995" s="180" t="s">
        <v>1507</v>
      </c>
      <c r="J995" s="186"/>
      <c r="K995" s="4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1"/>
      <c r="AF995" s="10"/>
      <c r="AG995" s="10"/>
      <c r="AH995" s="10"/>
      <c r="AI995" s="10"/>
    </row>
    <row r="996" spans="1:35" ht="15.95" customHeight="1" x14ac:dyDescent="0.2">
      <c r="A996" s="190"/>
      <c r="B996" s="190"/>
      <c r="C996" s="190"/>
      <c r="D996" s="190"/>
      <c r="E996" s="190"/>
      <c r="F996" s="189"/>
      <c r="G996" s="46" t="s">
        <v>714</v>
      </c>
      <c r="H996" s="62">
        <v>0.46529999999999999</v>
      </c>
      <c r="I996" s="191"/>
      <c r="J996" s="187"/>
      <c r="K996" s="4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1"/>
      <c r="AF996" s="10"/>
      <c r="AG996" s="10"/>
      <c r="AH996" s="10"/>
      <c r="AI996" s="10"/>
    </row>
    <row r="997" spans="1:35" ht="15.95" customHeight="1" x14ac:dyDescent="0.2">
      <c r="A997" s="179"/>
      <c r="B997" s="179"/>
      <c r="C997" s="179"/>
      <c r="D997" s="179"/>
      <c r="E997" s="179"/>
      <c r="F997" s="177"/>
      <c r="G997" s="46" t="s">
        <v>40</v>
      </c>
      <c r="H997" s="62">
        <v>2.9087000000000001</v>
      </c>
      <c r="I997" s="181"/>
      <c r="J997" s="188"/>
      <c r="K997" s="4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1"/>
      <c r="AF997" s="10"/>
      <c r="AG997" s="10"/>
      <c r="AH997" s="10"/>
      <c r="AI997" s="10"/>
    </row>
    <row r="998" spans="1:35" ht="15.95" customHeight="1" x14ac:dyDescent="0.2">
      <c r="A998" s="46" t="s">
        <v>309</v>
      </c>
      <c r="B998" s="46" t="s">
        <v>726</v>
      </c>
      <c r="C998" s="46" t="s">
        <v>727</v>
      </c>
      <c r="D998" s="46" t="s">
        <v>1151</v>
      </c>
      <c r="E998" s="50">
        <v>681</v>
      </c>
      <c r="F998" s="47">
        <v>2.2800000000000001E-2</v>
      </c>
      <c r="G998" s="46" t="s">
        <v>729</v>
      </c>
      <c r="H998" s="48">
        <v>2.2800000000000001E-2</v>
      </c>
      <c r="I998" s="46" t="s">
        <v>1200</v>
      </c>
      <c r="J998" s="60"/>
      <c r="K998" s="39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1"/>
      <c r="AF998" s="10"/>
      <c r="AG998" s="10"/>
      <c r="AH998" s="10"/>
      <c r="AI998" s="10"/>
    </row>
    <row r="999" spans="1:35" ht="15.95" customHeight="1" x14ac:dyDescent="0.2">
      <c r="A999" s="46" t="s">
        <v>310</v>
      </c>
      <c r="B999" s="46" t="s">
        <v>726</v>
      </c>
      <c r="C999" s="46" t="s">
        <v>727</v>
      </c>
      <c r="D999" s="46" t="s">
        <v>1151</v>
      </c>
      <c r="E999" s="46" t="s">
        <v>1510</v>
      </c>
      <c r="F999" s="47">
        <v>6.2700000000000006E-2</v>
      </c>
      <c r="G999" s="46" t="s">
        <v>729</v>
      </c>
      <c r="H999" s="48">
        <v>6.2700000000000006E-2</v>
      </c>
      <c r="I999" s="46" t="s">
        <v>1228</v>
      </c>
      <c r="J999" s="49" t="s">
        <v>1231</v>
      </c>
      <c r="K999" s="39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1"/>
      <c r="AF999" s="10"/>
      <c r="AG999" s="10"/>
      <c r="AH999" s="10"/>
      <c r="AI999" s="10"/>
    </row>
    <row r="1000" spans="1:35" ht="15.95" customHeight="1" x14ac:dyDescent="0.2">
      <c r="A1000" s="46" t="s">
        <v>311</v>
      </c>
      <c r="B1000" s="46" t="s">
        <v>726</v>
      </c>
      <c r="C1000" s="46" t="s">
        <v>727</v>
      </c>
      <c r="D1000" s="46" t="s">
        <v>1151</v>
      </c>
      <c r="E1000" s="46" t="s">
        <v>1511</v>
      </c>
      <c r="F1000" s="47">
        <v>7.6E-3</v>
      </c>
      <c r="G1000" s="46" t="s">
        <v>729</v>
      </c>
      <c r="H1000" s="48">
        <v>7.6E-3</v>
      </c>
      <c r="I1000" s="46" t="s">
        <v>1274</v>
      </c>
      <c r="J1000" s="49" t="s">
        <v>1201</v>
      </c>
      <c r="K1000" s="39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1"/>
      <c r="AF1000" s="10"/>
      <c r="AG1000" s="10"/>
      <c r="AH1000" s="10"/>
      <c r="AI1000" s="10"/>
    </row>
    <row r="1001" spans="1:35" ht="15.95" customHeight="1" x14ac:dyDescent="0.2">
      <c r="A1001" s="46" t="s">
        <v>312</v>
      </c>
      <c r="B1001" s="46" t="s">
        <v>726</v>
      </c>
      <c r="C1001" s="46" t="s">
        <v>727</v>
      </c>
      <c r="D1001" s="46" t="s">
        <v>1151</v>
      </c>
      <c r="E1001" s="46" t="s">
        <v>1512</v>
      </c>
      <c r="F1001" s="47">
        <v>0.17749999999999999</v>
      </c>
      <c r="G1001" s="46" t="s">
        <v>729</v>
      </c>
      <c r="H1001" s="48">
        <v>0.17749999999999999</v>
      </c>
      <c r="I1001" s="46" t="s">
        <v>1513</v>
      </c>
      <c r="J1001" s="49" t="s">
        <v>1514</v>
      </c>
      <c r="K1001" s="39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1"/>
      <c r="AF1001" s="10"/>
      <c r="AG1001" s="10"/>
      <c r="AH1001" s="10"/>
      <c r="AI1001" s="10"/>
    </row>
    <row r="1002" spans="1:35" ht="15.95" customHeight="1" x14ac:dyDescent="0.2">
      <c r="A1002" s="178" t="s">
        <v>313</v>
      </c>
      <c r="B1002" s="178" t="s">
        <v>726</v>
      </c>
      <c r="C1002" s="178" t="s">
        <v>727</v>
      </c>
      <c r="D1002" s="178" t="s">
        <v>1151</v>
      </c>
      <c r="E1002" s="178" t="s">
        <v>1515</v>
      </c>
      <c r="F1002" s="176">
        <v>5.0099999999999999E-2</v>
      </c>
      <c r="G1002" s="46" t="s">
        <v>2389</v>
      </c>
      <c r="H1002" s="62">
        <v>4.7999999999999996E-3</v>
      </c>
      <c r="I1002" s="180" t="s">
        <v>1516</v>
      </c>
      <c r="J1002" s="182" t="s">
        <v>1231</v>
      </c>
      <c r="K1002" s="4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1"/>
      <c r="AF1002" s="10"/>
      <c r="AG1002" s="10"/>
      <c r="AH1002" s="10"/>
      <c r="AI1002" s="10"/>
    </row>
    <row r="1003" spans="1:35" ht="15.95" customHeight="1" x14ac:dyDescent="0.2">
      <c r="A1003" s="190"/>
      <c r="B1003" s="190"/>
      <c r="C1003" s="190"/>
      <c r="D1003" s="190"/>
      <c r="E1003" s="190"/>
      <c r="F1003" s="189"/>
      <c r="G1003" s="46" t="s">
        <v>717</v>
      </c>
      <c r="H1003" s="62">
        <v>2.75E-2</v>
      </c>
      <c r="I1003" s="191"/>
      <c r="J1003" s="192"/>
      <c r="K1003" s="4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1"/>
      <c r="AF1003" s="10"/>
      <c r="AG1003" s="10"/>
      <c r="AH1003" s="10"/>
      <c r="AI1003" s="10"/>
    </row>
    <row r="1004" spans="1:35" ht="15.95" customHeight="1" x14ac:dyDescent="0.2">
      <c r="A1004" s="179"/>
      <c r="B1004" s="179"/>
      <c r="C1004" s="179"/>
      <c r="D1004" s="179"/>
      <c r="E1004" s="179"/>
      <c r="F1004" s="177"/>
      <c r="G1004" s="46" t="s">
        <v>714</v>
      </c>
      <c r="H1004" s="62">
        <v>1.78E-2</v>
      </c>
      <c r="I1004" s="181"/>
      <c r="J1004" s="183"/>
      <c r="K1004" s="4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1"/>
      <c r="AF1004" s="10"/>
      <c r="AG1004" s="10"/>
      <c r="AH1004" s="10"/>
      <c r="AI1004" s="10"/>
    </row>
    <row r="1005" spans="1:35" ht="15.95" customHeight="1" x14ac:dyDescent="0.2">
      <c r="A1005" s="178" t="s">
        <v>314</v>
      </c>
      <c r="B1005" s="178" t="s">
        <v>726</v>
      </c>
      <c r="C1005" s="178" t="s">
        <v>727</v>
      </c>
      <c r="D1005" s="178" t="s">
        <v>1151</v>
      </c>
      <c r="E1005" s="178" t="s">
        <v>1517</v>
      </c>
      <c r="F1005" s="176">
        <v>0.22739999999999999</v>
      </c>
      <c r="G1005" s="46" t="s">
        <v>2389</v>
      </c>
      <c r="H1005" s="62">
        <v>5.4100000000000002E-2</v>
      </c>
      <c r="I1005" s="180" t="s">
        <v>1518</v>
      </c>
      <c r="J1005" s="182" t="s">
        <v>1519</v>
      </c>
      <c r="K1005" s="4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1"/>
      <c r="AF1005" s="10"/>
      <c r="AG1005" s="10"/>
      <c r="AH1005" s="10"/>
      <c r="AI1005" s="10"/>
    </row>
    <row r="1006" spans="1:35" ht="15.95" customHeight="1" x14ac:dyDescent="0.2">
      <c r="A1006" s="190"/>
      <c r="B1006" s="190"/>
      <c r="C1006" s="190"/>
      <c r="D1006" s="190"/>
      <c r="E1006" s="190"/>
      <c r="F1006" s="189"/>
      <c r="G1006" s="43" t="s">
        <v>717</v>
      </c>
      <c r="H1006" s="64">
        <v>3.1099999999999999E-2</v>
      </c>
      <c r="I1006" s="191"/>
      <c r="J1006" s="192"/>
      <c r="K1006" s="41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1"/>
      <c r="AF1006" s="10"/>
      <c r="AG1006" s="10"/>
      <c r="AH1006" s="10"/>
      <c r="AI1006" s="10"/>
    </row>
    <row r="1007" spans="1:35" ht="15.95" customHeight="1" x14ac:dyDescent="0.2">
      <c r="A1007" s="190"/>
      <c r="B1007" s="190"/>
      <c r="C1007" s="190"/>
      <c r="D1007" s="190"/>
      <c r="E1007" s="190"/>
      <c r="F1007" s="189"/>
      <c r="G1007" s="43" t="s">
        <v>714</v>
      </c>
      <c r="H1007" s="64">
        <v>9.01E-2</v>
      </c>
      <c r="I1007" s="191"/>
      <c r="J1007" s="192"/>
      <c r="K1007" s="41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1"/>
      <c r="AF1007" s="10"/>
      <c r="AG1007" s="10"/>
      <c r="AH1007" s="10"/>
      <c r="AI1007" s="10"/>
    </row>
    <row r="1008" spans="1:35" ht="15.95" customHeight="1" x14ac:dyDescent="0.2">
      <c r="A1008" s="179"/>
      <c r="B1008" s="179"/>
      <c r="C1008" s="179"/>
      <c r="D1008" s="179"/>
      <c r="E1008" s="179"/>
      <c r="F1008" s="177"/>
      <c r="G1008" s="43" t="s">
        <v>715</v>
      </c>
      <c r="H1008" s="64">
        <v>5.21E-2</v>
      </c>
      <c r="I1008" s="181"/>
      <c r="J1008" s="183"/>
      <c r="K1008" s="41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1"/>
      <c r="AF1008" s="10"/>
      <c r="AG1008" s="10"/>
      <c r="AH1008" s="10"/>
      <c r="AI1008" s="10"/>
    </row>
    <row r="1009" spans="1:35" ht="15.95" customHeight="1" x14ac:dyDescent="0.2">
      <c r="A1009" s="178" t="s">
        <v>315</v>
      </c>
      <c r="B1009" s="178" t="s">
        <v>726</v>
      </c>
      <c r="C1009" s="178" t="s">
        <v>727</v>
      </c>
      <c r="D1009" s="178" t="s">
        <v>1151</v>
      </c>
      <c r="E1009" s="178" t="s">
        <v>1520</v>
      </c>
      <c r="F1009" s="193">
        <v>0.2344</v>
      </c>
      <c r="G1009" s="43" t="s">
        <v>2389</v>
      </c>
      <c r="H1009" s="64">
        <v>2.6200000000000001E-2</v>
      </c>
      <c r="I1009" s="180" t="s">
        <v>1521</v>
      </c>
      <c r="J1009" s="182" t="s">
        <v>1519</v>
      </c>
      <c r="K1009" s="41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1"/>
      <c r="AF1009" s="10"/>
      <c r="AG1009" s="10"/>
      <c r="AH1009" s="10"/>
      <c r="AI1009" s="10"/>
    </row>
    <row r="1010" spans="1:35" ht="15.95" customHeight="1" x14ac:dyDescent="0.2">
      <c r="A1010" s="190"/>
      <c r="B1010" s="190"/>
      <c r="C1010" s="190"/>
      <c r="D1010" s="190"/>
      <c r="E1010" s="190"/>
      <c r="F1010" s="194"/>
      <c r="G1010" s="43" t="s">
        <v>717</v>
      </c>
      <c r="H1010" s="64">
        <v>5.0900000000000001E-2</v>
      </c>
      <c r="I1010" s="191"/>
      <c r="J1010" s="192"/>
      <c r="K1010" s="41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1"/>
      <c r="AF1010" s="10"/>
      <c r="AG1010" s="10"/>
      <c r="AH1010" s="10"/>
      <c r="AI1010" s="10"/>
    </row>
    <row r="1011" spans="1:35" ht="15.95" customHeight="1" x14ac:dyDescent="0.2">
      <c r="A1011" s="190"/>
      <c r="B1011" s="190"/>
      <c r="C1011" s="190"/>
      <c r="D1011" s="190"/>
      <c r="E1011" s="190"/>
      <c r="F1011" s="194"/>
      <c r="G1011" s="43" t="s">
        <v>714</v>
      </c>
      <c r="H1011" s="114">
        <v>9.9000000000000005E-2</v>
      </c>
      <c r="I1011" s="191"/>
      <c r="J1011" s="192"/>
      <c r="K1011" s="41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1"/>
      <c r="AF1011" s="10"/>
      <c r="AG1011" s="10"/>
      <c r="AH1011" s="10"/>
      <c r="AI1011" s="10"/>
    </row>
    <row r="1012" spans="1:35" ht="15.95" customHeight="1" x14ac:dyDescent="0.2">
      <c r="A1012" s="179"/>
      <c r="B1012" s="179"/>
      <c r="C1012" s="179"/>
      <c r="D1012" s="179"/>
      <c r="E1012" s="179"/>
      <c r="F1012" s="195"/>
      <c r="G1012" s="43" t="s">
        <v>715</v>
      </c>
      <c r="H1012" s="64">
        <v>5.8299999999999998E-2</v>
      </c>
      <c r="I1012" s="181"/>
      <c r="J1012" s="183"/>
      <c r="K1012" s="41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1"/>
      <c r="AF1012" s="10"/>
      <c r="AG1012" s="10"/>
      <c r="AH1012" s="10"/>
      <c r="AI1012" s="10"/>
    </row>
    <row r="1013" spans="1:35" ht="15.95" customHeight="1" x14ac:dyDescent="0.2">
      <c r="A1013" s="46" t="s">
        <v>316</v>
      </c>
      <c r="B1013" s="46" t="s">
        <v>726</v>
      </c>
      <c r="C1013" s="46" t="s">
        <v>727</v>
      </c>
      <c r="D1013" s="46" t="s">
        <v>1151</v>
      </c>
      <c r="E1013" s="46" t="s">
        <v>1522</v>
      </c>
      <c r="F1013" s="47">
        <v>4.1999999999999997E-3</v>
      </c>
      <c r="G1013" s="46" t="s">
        <v>717</v>
      </c>
      <c r="H1013" s="48">
        <v>4.1999999999999997E-3</v>
      </c>
      <c r="I1013" s="46" t="s">
        <v>1523</v>
      </c>
      <c r="J1013" s="60"/>
      <c r="K1013" s="39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1"/>
      <c r="AF1013" s="10"/>
      <c r="AG1013" s="10"/>
      <c r="AH1013" s="10"/>
      <c r="AI1013" s="10"/>
    </row>
    <row r="1014" spans="1:35" ht="15.95" customHeight="1" x14ac:dyDescent="0.2">
      <c r="A1014" s="46" t="s">
        <v>317</v>
      </c>
      <c r="B1014" s="46" t="s">
        <v>726</v>
      </c>
      <c r="C1014" s="46" t="s">
        <v>727</v>
      </c>
      <c r="D1014" s="46" t="s">
        <v>1151</v>
      </c>
      <c r="E1014" s="46" t="s">
        <v>1524</v>
      </c>
      <c r="F1014" s="47">
        <v>1.78E-2</v>
      </c>
      <c r="G1014" s="46" t="s">
        <v>717</v>
      </c>
      <c r="H1014" s="48">
        <v>1.78E-2</v>
      </c>
      <c r="I1014" s="46" t="s">
        <v>1523</v>
      </c>
      <c r="J1014" s="60"/>
      <c r="K1014" s="39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1"/>
      <c r="AF1014" s="10"/>
      <c r="AG1014" s="10"/>
      <c r="AH1014" s="10"/>
      <c r="AI1014" s="10"/>
    </row>
    <row r="1015" spans="1:35" ht="15.95" customHeight="1" x14ac:dyDescent="0.2">
      <c r="A1015" s="46" t="s">
        <v>318</v>
      </c>
      <c r="B1015" s="46" t="s">
        <v>726</v>
      </c>
      <c r="C1015" s="46" t="s">
        <v>727</v>
      </c>
      <c r="D1015" s="46" t="s">
        <v>1151</v>
      </c>
      <c r="E1015" s="50">
        <v>690</v>
      </c>
      <c r="F1015" s="47">
        <v>0.1749</v>
      </c>
      <c r="G1015" s="46" t="s">
        <v>729</v>
      </c>
      <c r="H1015" s="48">
        <v>0.1749</v>
      </c>
      <c r="I1015" s="46" t="s">
        <v>1200</v>
      </c>
      <c r="J1015" s="60"/>
      <c r="K1015" s="39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1"/>
      <c r="AF1015" s="10"/>
      <c r="AG1015" s="10"/>
      <c r="AH1015" s="10"/>
      <c r="AI1015" s="10"/>
    </row>
    <row r="1016" spans="1:35" ht="15.95" customHeight="1" x14ac:dyDescent="0.2">
      <c r="A1016" s="46" t="s">
        <v>319</v>
      </c>
      <c r="B1016" s="46" t="s">
        <v>726</v>
      </c>
      <c r="C1016" s="46" t="s">
        <v>727</v>
      </c>
      <c r="D1016" s="46" t="s">
        <v>1151</v>
      </c>
      <c r="E1016" s="50">
        <v>691</v>
      </c>
      <c r="F1016" s="47">
        <v>8.8400000000000006E-2</v>
      </c>
      <c r="G1016" s="46" t="s">
        <v>44</v>
      </c>
      <c r="H1016" s="48">
        <v>8.8400000000000006E-2</v>
      </c>
      <c r="I1016" s="46" t="s">
        <v>1507</v>
      </c>
      <c r="J1016" s="60"/>
      <c r="K1016" s="39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1"/>
      <c r="AF1016" s="10"/>
      <c r="AG1016" s="10"/>
      <c r="AH1016" s="10"/>
      <c r="AI1016" s="10"/>
    </row>
    <row r="1017" spans="1:35" ht="15.95" customHeight="1" x14ac:dyDescent="0.2">
      <c r="A1017" s="46" t="s">
        <v>320</v>
      </c>
      <c r="B1017" s="46" t="s">
        <v>726</v>
      </c>
      <c r="C1017" s="46" t="s">
        <v>727</v>
      </c>
      <c r="D1017" s="46" t="s">
        <v>1151</v>
      </c>
      <c r="E1017" s="140" t="s">
        <v>2351</v>
      </c>
      <c r="F1017" s="47">
        <v>0.45350000000000001</v>
      </c>
      <c r="G1017" s="46" t="s">
        <v>729</v>
      </c>
      <c r="H1017" s="48">
        <v>0.45350000000000001</v>
      </c>
      <c r="I1017" s="46" t="s">
        <v>1200</v>
      </c>
      <c r="J1017" s="49" t="s">
        <v>1231</v>
      </c>
      <c r="K1017" s="39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1"/>
      <c r="AF1017" s="10"/>
      <c r="AG1017" s="10"/>
      <c r="AH1017" s="10"/>
      <c r="AI1017" s="10"/>
    </row>
    <row r="1018" spans="1:35" ht="15.95" customHeight="1" x14ac:dyDescent="0.2">
      <c r="A1018" s="46" t="s">
        <v>321</v>
      </c>
      <c r="B1018" s="46" t="s">
        <v>2352</v>
      </c>
      <c r="C1018" s="75" t="s">
        <v>727</v>
      </c>
      <c r="D1018" s="46" t="s">
        <v>1151</v>
      </c>
      <c r="E1018" s="140" t="s">
        <v>2353</v>
      </c>
      <c r="F1018" s="47">
        <v>2.9499999999999998E-2</v>
      </c>
      <c r="G1018" s="46" t="s">
        <v>33</v>
      </c>
      <c r="H1018" s="48">
        <v>2.9499999999999998E-2</v>
      </c>
      <c r="I1018" s="46" t="s">
        <v>1200</v>
      </c>
      <c r="J1018" s="49"/>
      <c r="K1018" s="39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1"/>
      <c r="AF1018" s="10"/>
      <c r="AG1018" s="10"/>
      <c r="AH1018" s="10"/>
      <c r="AI1018" s="10"/>
    </row>
    <row r="1019" spans="1:35" ht="15.95" customHeight="1" x14ac:dyDescent="0.2">
      <c r="A1019" s="46" t="s">
        <v>322</v>
      </c>
      <c r="B1019" s="46" t="s">
        <v>726</v>
      </c>
      <c r="C1019" s="46" t="s">
        <v>727</v>
      </c>
      <c r="D1019" s="46" t="s">
        <v>1151</v>
      </c>
      <c r="E1019" s="140" t="s">
        <v>2354</v>
      </c>
      <c r="F1019" s="47">
        <v>5.7599999999999998E-2</v>
      </c>
      <c r="G1019" s="46" t="s">
        <v>2355</v>
      </c>
      <c r="H1019" s="48">
        <v>5.7599999999999998E-2</v>
      </c>
      <c r="I1019" s="46" t="s">
        <v>1200</v>
      </c>
      <c r="J1019" s="60"/>
      <c r="K1019" s="39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1"/>
      <c r="AF1019" s="10"/>
      <c r="AG1019" s="10"/>
      <c r="AH1019" s="10"/>
      <c r="AI1019" s="10"/>
    </row>
    <row r="1020" spans="1:35" ht="15.95" customHeight="1" x14ac:dyDescent="0.2">
      <c r="A1020" s="46" t="s">
        <v>323</v>
      </c>
      <c r="B1020" s="46" t="s">
        <v>726</v>
      </c>
      <c r="C1020" s="75" t="s">
        <v>727</v>
      </c>
      <c r="D1020" s="46" t="s">
        <v>1151</v>
      </c>
      <c r="E1020" s="140" t="s">
        <v>2356</v>
      </c>
      <c r="F1020" s="47">
        <v>2.1899999999999999E-2</v>
      </c>
      <c r="G1020" s="46" t="s">
        <v>2355</v>
      </c>
      <c r="H1020" s="48">
        <v>2.1899999999999999E-2</v>
      </c>
      <c r="I1020" s="46" t="s">
        <v>1200</v>
      </c>
      <c r="J1020" s="60"/>
      <c r="K1020" s="39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1"/>
      <c r="AF1020" s="10"/>
      <c r="AG1020" s="10"/>
      <c r="AH1020" s="10"/>
      <c r="AI1020" s="10"/>
    </row>
    <row r="1021" spans="1:35" ht="15.95" customHeight="1" x14ac:dyDescent="0.2">
      <c r="A1021" s="46" t="s">
        <v>324</v>
      </c>
      <c r="B1021" s="46" t="s">
        <v>726</v>
      </c>
      <c r="C1021" s="46" t="s">
        <v>727</v>
      </c>
      <c r="D1021" s="46" t="s">
        <v>1151</v>
      </c>
      <c r="E1021" s="46" t="s">
        <v>1525</v>
      </c>
      <c r="F1021" s="47">
        <v>0.29310000000000003</v>
      </c>
      <c r="G1021" s="46" t="s">
        <v>729</v>
      </c>
      <c r="H1021" s="48">
        <v>0.29310000000000003</v>
      </c>
      <c r="I1021" s="46" t="s">
        <v>1200</v>
      </c>
      <c r="J1021" s="49" t="s">
        <v>1526</v>
      </c>
      <c r="K1021" s="39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1"/>
      <c r="AF1021" s="10"/>
      <c r="AG1021" s="10"/>
      <c r="AH1021" s="10"/>
      <c r="AI1021" s="10"/>
    </row>
    <row r="1022" spans="1:35" ht="15.95" customHeight="1" x14ac:dyDescent="0.2">
      <c r="A1022" s="46" t="s">
        <v>325</v>
      </c>
      <c r="B1022" s="46" t="s">
        <v>726</v>
      </c>
      <c r="C1022" s="46" t="s">
        <v>727</v>
      </c>
      <c r="D1022" s="46" t="s">
        <v>1151</v>
      </c>
      <c r="E1022" s="46" t="s">
        <v>1527</v>
      </c>
      <c r="F1022" s="47">
        <v>0.1118</v>
      </c>
      <c r="G1022" s="46" t="s">
        <v>729</v>
      </c>
      <c r="H1022" s="48">
        <v>0.1118</v>
      </c>
      <c r="I1022" s="46" t="s">
        <v>1528</v>
      </c>
      <c r="J1022" s="49" t="s">
        <v>1526</v>
      </c>
      <c r="K1022" s="4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1"/>
      <c r="AF1022" s="10"/>
      <c r="AG1022" s="10"/>
      <c r="AH1022" s="10"/>
      <c r="AI1022" s="10"/>
    </row>
    <row r="1023" spans="1:35" ht="15.95" customHeight="1" x14ac:dyDescent="0.2">
      <c r="A1023" s="46" t="s">
        <v>326</v>
      </c>
      <c r="B1023" s="46" t="s">
        <v>726</v>
      </c>
      <c r="C1023" s="46" t="s">
        <v>727</v>
      </c>
      <c r="D1023" s="46" t="s">
        <v>1151</v>
      </c>
      <c r="E1023" s="46" t="s">
        <v>1529</v>
      </c>
      <c r="F1023" s="47">
        <v>1.0426</v>
      </c>
      <c r="G1023" s="46" t="s">
        <v>33</v>
      </c>
      <c r="H1023" s="48">
        <v>1.0426</v>
      </c>
      <c r="I1023" s="46" t="s">
        <v>1528</v>
      </c>
      <c r="J1023" s="49" t="s">
        <v>1526</v>
      </c>
      <c r="K1023" s="39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1"/>
      <c r="AF1023" s="10"/>
      <c r="AG1023" s="10"/>
      <c r="AH1023" s="10"/>
      <c r="AI1023" s="10"/>
    </row>
    <row r="1024" spans="1:35" ht="15.95" customHeight="1" x14ac:dyDescent="0.2">
      <c r="A1024" s="46" t="s">
        <v>327</v>
      </c>
      <c r="B1024" s="46" t="s">
        <v>726</v>
      </c>
      <c r="C1024" s="46" t="s">
        <v>727</v>
      </c>
      <c r="D1024" s="46" t="s">
        <v>1151</v>
      </c>
      <c r="E1024" s="46" t="s">
        <v>1530</v>
      </c>
      <c r="F1024" s="47">
        <v>0.7944</v>
      </c>
      <c r="G1024" s="46" t="s">
        <v>717</v>
      </c>
      <c r="H1024" s="48">
        <v>0.7944</v>
      </c>
      <c r="I1024" s="46" t="s">
        <v>1531</v>
      </c>
      <c r="J1024" s="49" t="s">
        <v>1526</v>
      </c>
      <c r="K1024" s="39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1"/>
      <c r="AF1024" s="10"/>
      <c r="AG1024" s="10"/>
      <c r="AH1024" s="10"/>
      <c r="AI1024" s="10"/>
    </row>
    <row r="1025" spans="1:35" ht="15.95" customHeight="1" x14ac:dyDescent="0.2">
      <c r="A1025" s="46" t="s">
        <v>328</v>
      </c>
      <c r="B1025" s="46" t="s">
        <v>726</v>
      </c>
      <c r="C1025" s="46" t="s">
        <v>727</v>
      </c>
      <c r="D1025" s="46" t="s">
        <v>1151</v>
      </c>
      <c r="E1025" s="50">
        <v>710</v>
      </c>
      <c r="F1025" s="47">
        <v>1.11E-2</v>
      </c>
      <c r="G1025" s="46" t="s">
        <v>729</v>
      </c>
      <c r="H1025" s="48">
        <v>1.11E-2</v>
      </c>
      <c r="I1025" s="46" t="s">
        <v>1200</v>
      </c>
      <c r="J1025" s="60"/>
      <c r="K1025" s="39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1"/>
      <c r="AF1025" s="10"/>
      <c r="AG1025" s="10"/>
      <c r="AH1025" s="10"/>
      <c r="AI1025" s="10"/>
    </row>
    <row r="1026" spans="1:35" ht="15.95" customHeight="1" x14ac:dyDescent="0.2">
      <c r="A1026" s="178" t="s">
        <v>329</v>
      </c>
      <c r="B1026" s="178" t="s">
        <v>726</v>
      </c>
      <c r="C1026" s="178" t="s">
        <v>727</v>
      </c>
      <c r="D1026" s="178" t="s">
        <v>1151</v>
      </c>
      <c r="E1026" s="184">
        <v>712</v>
      </c>
      <c r="F1026" s="176">
        <v>1.2121</v>
      </c>
      <c r="G1026" s="46" t="s">
        <v>2385</v>
      </c>
      <c r="H1026" s="62">
        <v>0.59460000000000002</v>
      </c>
      <c r="I1026" s="180" t="s">
        <v>1532</v>
      </c>
      <c r="J1026" s="174"/>
      <c r="K1026" s="39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1"/>
      <c r="AF1026" s="10"/>
      <c r="AG1026" s="10"/>
      <c r="AH1026" s="10"/>
      <c r="AI1026" s="10"/>
    </row>
    <row r="1027" spans="1:35" ht="15.95" customHeight="1" x14ac:dyDescent="0.2">
      <c r="A1027" s="179"/>
      <c r="B1027" s="179"/>
      <c r="C1027" s="179"/>
      <c r="D1027" s="179"/>
      <c r="E1027" s="185"/>
      <c r="F1027" s="177"/>
      <c r="G1027" s="46" t="s">
        <v>967</v>
      </c>
      <c r="H1027" s="62">
        <v>0.61750000000000005</v>
      </c>
      <c r="I1027" s="181"/>
      <c r="J1027" s="175"/>
      <c r="K1027" s="39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1"/>
      <c r="AF1027" s="10"/>
      <c r="AG1027" s="10"/>
      <c r="AH1027" s="10"/>
      <c r="AI1027" s="10"/>
    </row>
    <row r="1028" spans="1:35" ht="15.95" customHeight="1" x14ac:dyDescent="0.2">
      <c r="A1028" s="46" t="s">
        <v>330</v>
      </c>
      <c r="B1028" s="46" t="s">
        <v>726</v>
      </c>
      <c r="C1028" s="46" t="s">
        <v>727</v>
      </c>
      <c r="D1028" s="46" t="s">
        <v>1151</v>
      </c>
      <c r="E1028" s="50">
        <v>714</v>
      </c>
      <c r="F1028" s="47">
        <v>7.2900000000000006E-2</v>
      </c>
      <c r="G1028" s="46" t="s">
        <v>729</v>
      </c>
      <c r="H1028" s="48">
        <v>7.2900000000000006E-2</v>
      </c>
      <c r="I1028" s="46" t="s">
        <v>1200</v>
      </c>
      <c r="J1028" s="60"/>
      <c r="K1028" s="39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1"/>
      <c r="AF1028" s="10"/>
      <c r="AG1028" s="10"/>
      <c r="AH1028" s="10"/>
      <c r="AI1028" s="10"/>
    </row>
    <row r="1029" spans="1:35" ht="15.95" customHeight="1" x14ac:dyDescent="0.2">
      <c r="A1029" s="46" t="s">
        <v>331</v>
      </c>
      <c r="B1029" s="46" t="s">
        <v>726</v>
      </c>
      <c r="C1029" s="46" t="s">
        <v>727</v>
      </c>
      <c r="D1029" s="46" t="s">
        <v>1151</v>
      </c>
      <c r="E1029" s="50">
        <v>717</v>
      </c>
      <c r="F1029" s="47">
        <v>0.18709999999999999</v>
      </c>
      <c r="G1029" s="46" t="s">
        <v>49</v>
      </c>
      <c r="H1029" s="48">
        <v>0.18709999999999999</v>
      </c>
      <c r="I1029" s="46" t="s">
        <v>1200</v>
      </c>
      <c r="J1029" s="60"/>
      <c r="K1029" s="39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1"/>
      <c r="AF1029" s="10"/>
      <c r="AG1029" s="10"/>
      <c r="AH1029" s="10"/>
      <c r="AI1029" s="10"/>
    </row>
    <row r="1030" spans="1:35" ht="15.95" customHeight="1" x14ac:dyDescent="0.2">
      <c r="A1030" s="46" t="s">
        <v>332</v>
      </c>
      <c r="B1030" s="46" t="s">
        <v>726</v>
      </c>
      <c r="C1030" s="46" t="s">
        <v>727</v>
      </c>
      <c r="D1030" s="46" t="s">
        <v>1151</v>
      </c>
      <c r="E1030" s="50">
        <v>718</v>
      </c>
      <c r="F1030" s="47">
        <v>0.75749999999999995</v>
      </c>
      <c r="G1030" s="46" t="s">
        <v>33</v>
      </c>
      <c r="H1030" s="48">
        <v>0.75749999999999995</v>
      </c>
      <c r="I1030" s="46" t="s">
        <v>1533</v>
      </c>
      <c r="J1030" s="49" t="s">
        <v>1534</v>
      </c>
      <c r="K1030" s="39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1"/>
      <c r="AF1030" s="10"/>
      <c r="AG1030" s="10"/>
      <c r="AH1030" s="10"/>
      <c r="AI1030" s="10"/>
    </row>
    <row r="1031" spans="1:35" ht="15.95" customHeight="1" x14ac:dyDescent="0.2">
      <c r="A1031" s="46" t="s">
        <v>333</v>
      </c>
      <c r="B1031" s="46" t="s">
        <v>726</v>
      </c>
      <c r="C1031" s="46" t="s">
        <v>727</v>
      </c>
      <c r="D1031" s="46" t="s">
        <v>1151</v>
      </c>
      <c r="E1031" s="50">
        <v>721</v>
      </c>
      <c r="F1031" s="47">
        <v>3.4299999999999997E-2</v>
      </c>
      <c r="G1031" s="46" t="s">
        <v>729</v>
      </c>
      <c r="H1031" s="48">
        <v>3.4299999999999997E-2</v>
      </c>
      <c r="I1031" s="46" t="s">
        <v>1200</v>
      </c>
      <c r="J1031" s="60"/>
      <c r="K1031" s="39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1"/>
      <c r="AF1031" s="10"/>
      <c r="AG1031" s="10"/>
      <c r="AH1031" s="10"/>
      <c r="AI1031" s="10"/>
    </row>
    <row r="1032" spans="1:35" ht="15.95" customHeight="1" x14ac:dyDescent="0.2">
      <c r="A1032" s="46" t="s">
        <v>334</v>
      </c>
      <c r="B1032" s="46" t="s">
        <v>726</v>
      </c>
      <c r="C1032" s="46" t="s">
        <v>727</v>
      </c>
      <c r="D1032" s="46" t="s">
        <v>1151</v>
      </c>
      <c r="E1032" s="50">
        <v>730</v>
      </c>
      <c r="F1032" s="47">
        <v>0.14099999999999999</v>
      </c>
      <c r="G1032" s="46" t="s">
        <v>48</v>
      </c>
      <c r="H1032" s="48">
        <v>0.14099999999999999</v>
      </c>
      <c r="I1032" s="46" t="s">
        <v>1200</v>
      </c>
      <c r="J1032" s="60"/>
      <c r="K1032" s="39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1"/>
      <c r="AF1032" s="10"/>
      <c r="AG1032" s="10"/>
      <c r="AH1032" s="10"/>
      <c r="AI1032" s="10"/>
    </row>
    <row r="1033" spans="1:35" ht="15.95" customHeight="1" x14ac:dyDescent="0.2">
      <c r="A1033" s="46" t="s">
        <v>335</v>
      </c>
      <c r="B1033" s="46" t="s">
        <v>726</v>
      </c>
      <c r="C1033" s="46" t="s">
        <v>727</v>
      </c>
      <c r="D1033" s="46" t="s">
        <v>1151</v>
      </c>
      <c r="E1033" s="46" t="s">
        <v>1535</v>
      </c>
      <c r="F1033" s="47">
        <v>1.3100000000000001E-2</v>
      </c>
      <c r="G1033" s="46" t="s">
        <v>29</v>
      </c>
      <c r="H1033" s="48">
        <v>1.3100000000000001E-2</v>
      </c>
      <c r="I1033" s="46" t="s">
        <v>1536</v>
      </c>
      <c r="J1033" s="49" t="s">
        <v>1534</v>
      </c>
      <c r="K1033" s="39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1"/>
      <c r="AF1033" s="10"/>
      <c r="AG1033" s="10"/>
      <c r="AH1033" s="10"/>
      <c r="AI1033" s="10"/>
    </row>
    <row r="1034" spans="1:35" ht="15.95" customHeight="1" x14ac:dyDescent="0.2">
      <c r="A1034" s="46" t="s">
        <v>336</v>
      </c>
      <c r="B1034" s="46" t="s">
        <v>726</v>
      </c>
      <c r="C1034" s="46" t="s">
        <v>727</v>
      </c>
      <c r="D1034" s="46" t="s">
        <v>1151</v>
      </c>
      <c r="E1034" s="50">
        <v>739</v>
      </c>
      <c r="F1034" s="47">
        <v>0.12429999999999999</v>
      </c>
      <c r="G1034" s="46" t="s">
        <v>729</v>
      </c>
      <c r="H1034" s="48">
        <v>0.12429999999999999</v>
      </c>
      <c r="I1034" s="46" t="s">
        <v>1200</v>
      </c>
      <c r="J1034" s="60"/>
      <c r="K1034" s="39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1"/>
      <c r="AF1034" s="10"/>
      <c r="AG1034" s="10"/>
      <c r="AH1034" s="10"/>
      <c r="AI1034" s="10"/>
    </row>
    <row r="1035" spans="1:35" ht="15.95" customHeight="1" x14ac:dyDescent="0.2">
      <c r="A1035" s="46" t="s">
        <v>337</v>
      </c>
      <c r="B1035" s="46" t="s">
        <v>726</v>
      </c>
      <c r="C1035" s="46" t="s">
        <v>727</v>
      </c>
      <c r="D1035" s="46" t="s">
        <v>1151</v>
      </c>
      <c r="E1035" s="50">
        <v>740</v>
      </c>
      <c r="F1035" s="47">
        <v>0.10100000000000001</v>
      </c>
      <c r="G1035" s="46" t="s">
        <v>729</v>
      </c>
      <c r="H1035" s="48">
        <v>0.10100000000000001</v>
      </c>
      <c r="I1035" s="46" t="s">
        <v>1200</v>
      </c>
      <c r="J1035" s="60"/>
      <c r="K1035" s="39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1"/>
      <c r="AF1035" s="10"/>
      <c r="AG1035" s="10"/>
      <c r="AH1035" s="10"/>
      <c r="AI1035" s="10"/>
    </row>
    <row r="1036" spans="1:35" ht="15.95" customHeight="1" x14ac:dyDescent="0.2">
      <c r="A1036" s="46" t="s">
        <v>338</v>
      </c>
      <c r="B1036" s="46" t="s">
        <v>726</v>
      </c>
      <c r="C1036" s="46" t="s">
        <v>727</v>
      </c>
      <c r="D1036" s="46" t="s">
        <v>1151</v>
      </c>
      <c r="E1036" s="46" t="s">
        <v>1537</v>
      </c>
      <c r="F1036" s="47">
        <v>8.6199999999999999E-2</v>
      </c>
      <c r="G1036" s="46" t="s">
        <v>714</v>
      </c>
      <c r="H1036" s="48">
        <v>8.6199999999999999E-2</v>
      </c>
      <c r="I1036" s="46" t="s">
        <v>1538</v>
      </c>
      <c r="J1036" s="49" t="s">
        <v>1539</v>
      </c>
      <c r="K1036" s="39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1"/>
      <c r="AF1036" s="10"/>
      <c r="AG1036" s="10"/>
      <c r="AH1036" s="10"/>
      <c r="AI1036" s="10"/>
    </row>
    <row r="1037" spans="1:35" ht="15.95" customHeight="1" x14ac:dyDescent="0.2">
      <c r="A1037" s="46" t="s">
        <v>339</v>
      </c>
      <c r="B1037" s="46" t="s">
        <v>726</v>
      </c>
      <c r="C1037" s="46" t="s">
        <v>727</v>
      </c>
      <c r="D1037" s="46" t="s">
        <v>1151</v>
      </c>
      <c r="E1037" s="50">
        <v>754</v>
      </c>
      <c r="F1037" s="47">
        <v>0.65839999999999999</v>
      </c>
      <c r="G1037" s="46" t="s">
        <v>729</v>
      </c>
      <c r="H1037" s="48">
        <v>0.65839999999999999</v>
      </c>
      <c r="I1037" s="46" t="s">
        <v>1200</v>
      </c>
      <c r="J1037" s="60"/>
      <c r="K1037" s="39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1"/>
      <c r="AF1037" s="10"/>
      <c r="AG1037" s="10"/>
      <c r="AH1037" s="10"/>
      <c r="AI1037" s="10"/>
    </row>
    <row r="1038" spans="1:35" ht="15.95" customHeight="1" x14ac:dyDescent="0.2">
      <c r="A1038" s="46" t="s">
        <v>340</v>
      </c>
      <c r="B1038" s="46" t="s">
        <v>726</v>
      </c>
      <c r="C1038" s="46" t="s">
        <v>727</v>
      </c>
      <c r="D1038" s="46" t="s">
        <v>1151</v>
      </c>
      <c r="E1038" s="46" t="s">
        <v>1540</v>
      </c>
      <c r="F1038" s="47">
        <v>0.27289999999999998</v>
      </c>
      <c r="G1038" s="46" t="s">
        <v>729</v>
      </c>
      <c r="H1038" s="48">
        <v>0.27289999999999998</v>
      </c>
      <c r="I1038" s="46" t="s">
        <v>1187</v>
      </c>
      <c r="J1038" s="49" t="s">
        <v>1225</v>
      </c>
      <c r="K1038" s="39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1"/>
      <c r="AF1038" s="10"/>
      <c r="AG1038" s="10"/>
      <c r="AH1038" s="10"/>
      <c r="AI1038" s="10"/>
    </row>
    <row r="1039" spans="1:35" ht="15.95" customHeight="1" x14ac:dyDescent="0.2">
      <c r="A1039" s="46" t="s">
        <v>341</v>
      </c>
      <c r="B1039" s="46" t="s">
        <v>726</v>
      </c>
      <c r="C1039" s="46" t="s">
        <v>727</v>
      </c>
      <c r="D1039" s="46" t="s">
        <v>1151</v>
      </c>
      <c r="E1039" s="50">
        <v>769</v>
      </c>
      <c r="F1039" s="47">
        <v>0.29899999999999999</v>
      </c>
      <c r="G1039" s="46" t="s">
        <v>729</v>
      </c>
      <c r="H1039" s="48">
        <v>0.29899999999999999</v>
      </c>
      <c r="I1039" s="46" t="s">
        <v>1200</v>
      </c>
      <c r="J1039" s="60"/>
      <c r="K1039" s="39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1"/>
      <c r="AF1039" s="10"/>
      <c r="AG1039" s="10"/>
      <c r="AH1039" s="10"/>
      <c r="AI1039" s="10"/>
    </row>
    <row r="1040" spans="1:35" ht="15.95" customHeight="1" x14ac:dyDescent="0.2">
      <c r="A1040" s="46" t="s">
        <v>342</v>
      </c>
      <c r="B1040" s="46" t="s">
        <v>726</v>
      </c>
      <c r="C1040" s="46" t="s">
        <v>727</v>
      </c>
      <c r="D1040" s="46" t="s">
        <v>1151</v>
      </c>
      <c r="E1040" s="46" t="s">
        <v>1541</v>
      </c>
      <c r="F1040" s="47">
        <v>8.3799999999999999E-2</v>
      </c>
      <c r="G1040" s="46" t="s">
        <v>48</v>
      </c>
      <c r="H1040" s="48">
        <v>8.3799999999999999E-2</v>
      </c>
      <c r="I1040" s="46" t="s">
        <v>1200</v>
      </c>
      <c r="J1040" s="60"/>
      <c r="K1040" s="39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1"/>
      <c r="AF1040" s="10"/>
      <c r="AG1040" s="10"/>
      <c r="AH1040" s="10"/>
      <c r="AI1040" s="10"/>
    </row>
    <row r="1041" spans="1:35" ht="15.95" customHeight="1" x14ac:dyDescent="0.2">
      <c r="A1041" s="46" t="s">
        <v>343</v>
      </c>
      <c r="B1041" s="43" t="s">
        <v>726</v>
      </c>
      <c r="C1041" s="43" t="s">
        <v>727</v>
      </c>
      <c r="D1041" s="43" t="s">
        <v>1151</v>
      </c>
      <c r="E1041" s="43" t="s">
        <v>1542</v>
      </c>
      <c r="F1041" s="44">
        <v>0.31309999999999999</v>
      </c>
      <c r="G1041" s="43" t="s">
        <v>729</v>
      </c>
      <c r="H1041" s="45">
        <v>0.31309999999999999</v>
      </c>
      <c r="I1041" s="46" t="s">
        <v>1200</v>
      </c>
      <c r="J1041" s="52" t="s">
        <v>1534</v>
      </c>
      <c r="K1041" s="38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1"/>
      <c r="AF1041" s="10"/>
      <c r="AG1041" s="10"/>
      <c r="AH1041" s="10"/>
      <c r="AI1041" s="10"/>
    </row>
    <row r="1042" spans="1:35" ht="15.95" customHeight="1" x14ac:dyDescent="0.2">
      <c r="A1042" s="46" t="s">
        <v>344</v>
      </c>
      <c r="B1042" s="46" t="s">
        <v>726</v>
      </c>
      <c r="C1042" s="46" t="s">
        <v>727</v>
      </c>
      <c r="D1042" s="46" t="s">
        <v>1151</v>
      </c>
      <c r="E1042" s="46" t="s">
        <v>1543</v>
      </c>
      <c r="F1042" s="47">
        <v>0.14940000000000001</v>
      </c>
      <c r="G1042" s="46" t="s">
        <v>48</v>
      </c>
      <c r="H1042" s="48">
        <v>0.14940000000000001</v>
      </c>
      <c r="I1042" s="46" t="s">
        <v>1200</v>
      </c>
      <c r="J1042" s="60"/>
      <c r="K1042" s="39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1"/>
      <c r="AF1042" s="10"/>
      <c r="AG1042" s="10"/>
      <c r="AH1042" s="10"/>
      <c r="AI1042" s="10"/>
    </row>
    <row r="1043" spans="1:35" ht="15.95" customHeight="1" x14ac:dyDescent="0.2">
      <c r="A1043" s="46" t="s">
        <v>345</v>
      </c>
      <c r="B1043" s="46" t="s">
        <v>726</v>
      </c>
      <c r="C1043" s="46" t="s">
        <v>727</v>
      </c>
      <c r="D1043" s="46" t="s">
        <v>1151</v>
      </c>
      <c r="E1043" s="46" t="s">
        <v>1548</v>
      </c>
      <c r="F1043" s="47">
        <v>4.2500000000000003E-2</v>
      </c>
      <c r="G1043" s="46" t="s">
        <v>46</v>
      </c>
      <c r="H1043" s="48">
        <v>4.2500000000000003E-2</v>
      </c>
      <c r="I1043" s="46" t="s">
        <v>1549</v>
      </c>
      <c r="J1043" s="49" t="s">
        <v>1290</v>
      </c>
      <c r="K1043" s="39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1"/>
      <c r="AF1043" s="10"/>
      <c r="AG1043" s="10"/>
      <c r="AH1043" s="10"/>
      <c r="AI1043" s="10"/>
    </row>
    <row r="1044" spans="1:35" ht="15.95" customHeight="1" x14ac:dyDescent="0.2">
      <c r="A1044" s="46" t="s">
        <v>346</v>
      </c>
      <c r="B1044" s="46" t="s">
        <v>726</v>
      </c>
      <c r="C1044" s="46" t="s">
        <v>727</v>
      </c>
      <c r="D1044" s="46" t="s">
        <v>1151</v>
      </c>
      <c r="E1044" s="46" t="s">
        <v>1550</v>
      </c>
      <c r="F1044" s="47">
        <v>5.0999999999999997E-2</v>
      </c>
      <c r="G1044" s="46" t="s">
        <v>46</v>
      </c>
      <c r="H1044" s="48">
        <v>5.0999999999999997E-2</v>
      </c>
      <c r="I1044" s="46" t="s">
        <v>1549</v>
      </c>
      <c r="J1044" s="49" t="s">
        <v>1290</v>
      </c>
      <c r="K1044" s="39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1"/>
      <c r="AF1044" s="10"/>
      <c r="AG1044" s="10"/>
      <c r="AH1044" s="10"/>
      <c r="AI1044" s="10"/>
    </row>
    <row r="1045" spans="1:35" ht="15.95" customHeight="1" x14ac:dyDescent="0.2">
      <c r="A1045" s="46" t="s">
        <v>347</v>
      </c>
      <c r="B1045" s="46" t="s">
        <v>726</v>
      </c>
      <c r="C1045" s="46" t="s">
        <v>727</v>
      </c>
      <c r="D1045" s="46" t="s">
        <v>1151</v>
      </c>
      <c r="E1045" s="46" t="s">
        <v>1551</v>
      </c>
      <c r="F1045" s="47">
        <v>3.0999999999999999E-3</v>
      </c>
      <c r="G1045" s="46" t="s">
        <v>729</v>
      </c>
      <c r="H1045" s="48">
        <v>3.0999999999999999E-3</v>
      </c>
      <c r="I1045" s="46" t="s">
        <v>1552</v>
      </c>
      <c r="J1045" s="60"/>
      <c r="K1045" s="39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1"/>
      <c r="AF1045" s="10"/>
      <c r="AG1045" s="10"/>
      <c r="AH1045" s="10"/>
      <c r="AI1045" s="10"/>
    </row>
    <row r="1046" spans="1:35" ht="15.95" customHeight="1" x14ac:dyDescent="0.2">
      <c r="A1046" s="46" t="s">
        <v>348</v>
      </c>
      <c r="B1046" s="46" t="s">
        <v>726</v>
      </c>
      <c r="C1046" s="46" t="s">
        <v>727</v>
      </c>
      <c r="D1046" s="46" t="s">
        <v>1151</v>
      </c>
      <c r="E1046" s="46" t="s">
        <v>1553</v>
      </c>
      <c r="F1046" s="47">
        <v>1.72E-2</v>
      </c>
      <c r="G1046" s="46" t="s">
        <v>729</v>
      </c>
      <c r="H1046" s="48">
        <v>1.72E-2</v>
      </c>
      <c r="I1046" s="46" t="s">
        <v>1554</v>
      </c>
      <c r="J1046" s="49" t="s">
        <v>1269</v>
      </c>
      <c r="K1046" s="39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1"/>
      <c r="AF1046" s="10"/>
      <c r="AG1046" s="10"/>
      <c r="AH1046" s="10"/>
      <c r="AI1046" s="10"/>
    </row>
    <row r="1047" spans="1:35" ht="15.95" customHeight="1" x14ac:dyDescent="0.2">
      <c r="A1047" s="46" t="s">
        <v>349</v>
      </c>
      <c r="B1047" s="46" t="s">
        <v>726</v>
      </c>
      <c r="C1047" s="46" t="s">
        <v>727</v>
      </c>
      <c r="D1047" s="46" t="s">
        <v>1151</v>
      </c>
      <c r="E1047" s="46" t="s">
        <v>1555</v>
      </c>
      <c r="F1047" s="47">
        <v>3.5299999999999998E-2</v>
      </c>
      <c r="G1047" s="46" t="s">
        <v>729</v>
      </c>
      <c r="H1047" s="48">
        <v>3.5299999999999998E-2</v>
      </c>
      <c r="I1047" s="46" t="s">
        <v>1556</v>
      </c>
      <c r="J1047" s="49" t="s">
        <v>1269</v>
      </c>
      <c r="K1047" s="39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1"/>
      <c r="AF1047" s="10"/>
      <c r="AG1047" s="10"/>
      <c r="AH1047" s="10"/>
      <c r="AI1047" s="10"/>
    </row>
    <row r="1048" spans="1:35" ht="15.95" customHeight="1" x14ac:dyDescent="0.2">
      <c r="A1048" s="46" t="s">
        <v>350</v>
      </c>
      <c r="B1048" s="46" t="s">
        <v>726</v>
      </c>
      <c r="C1048" s="46" t="s">
        <v>727</v>
      </c>
      <c r="D1048" s="46" t="s">
        <v>1151</v>
      </c>
      <c r="E1048" s="46" t="s">
        <v>1561</v>
      </c>
      <c r="F1048" s="47">
        <v>0.37309999999999999</v>
      </c>
      <c r="G1048" s="46" t="s">
        <v>30</v>
      </c>
      <c r="H1048" s="48">
        <v>0.37309999999999999</v>
      </c>
      <c r="I1048" s="46" t="s">
        <v>1562</v>
      </c>
      <c r="J1048" s="49" t="s">
        <v>1269</v>
      </c>
      <c r="K1048" s="39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1"/>
      <c r="AF1048" s="10"/>
      <c r="AG1048" s="10"/>
      <c r="AH1048" s="10"/>
      <c r="AI1048" s="10"/>
    </row>
    <row r="1049" spans="1:35" ht="15.95" customHeight="1" x14ac:dyDescent="0.2">
      <c r="A1049" s="46" t="s">
        <v>351</v>
      </c>
      <c r="B1049" s="46" t="s">
        <v>726</v>
      </c>
      <c r="C1049" s="46" t="s">
        <v>727</v>
      </c>
      <c r="D1049" s="46" t="s">
        <v>1151</v>
      </c>
      <c r="E1049" s="50">
        <v>824</v>
      </c>
      <c r="F1049" s="47">
        <v>0.79500000000000004</v>
      </c>
      <c r="G1049" s="46" t="s">
        <v>30</v>
      </c>
      <c r="H1049" s="48">
        <v>0.79500000000000004</v>
      </c>
      <c r="I1049" s="46" t="s">
        <v>1563</v>
      </c>
      <c r="J1049" s="49" t="s">
        <v>1564</v>
      </c>
      <c r="K1049" s="39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1"/>
      <c r="AF1049" s="10"/>
      <c r="AG1049" s="10"/>
      <c r="AH1049" s="10"/>
      <c r="AI1049" s="10"/>
    </row>
    <row r="1050" spans="1:35" ht="15.95" customHeight="1" x14ac:dyDescent="0.2">
      <c r="A1050" s="46" t="s">
        <v>352</v>
      </c>
      <c r="B1050" s="46" t="s">
        <v>726</v>
      </c>
      <c r="C1050" s="46" t="s">
        <v>727</v>
      </c>
      <c r="D1050" s="46" t="s">
        <v>1151</v>
      </c>
      <c r="E1050" s="46" t="s">
        <v>1565</v>
      </c>
      <c r="F1050" s="47">
        <v>0.6946</v>
      </c>
      <c r="G1050" s="46" t="s">
        <v>30</v>
      </c>
      <c r="H1050" s="48">
        <v>0.6946</v>
      </c>
      <c r="I1050" s="46" t="s">
        <v>1566</v>
      </c>
      <c r="J1050" s="49" t="s">
        <v>1242</v>
      </c>
      <c r="K1050" s="39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1"/>
      <c r="AF1050" s="10"/>
      <c r="AG1050" s="10"/>
      <c r="AH1050" s="10"/>
      <c r="AI1050" s="10"/>
    </row>
    <row r="1051" spans="1:35" ht="15.95" customHeight="1" x14ac:dyDescent="0.2">
      <c r="A1051" s="46" t="s">
        <v>353</v>
      </c>
      <c r="B1051" s="46" t="s">
        <v>726</v>
      </c>
      <c r="C1051" s="46" t="s">
        <v>727</v>
      </c>
      <c r="D1051" s="46" t="s">
        <v>1151</v>
      </c>
      <c r="E1051" s="50">
        <v>837</v>
      </c>
      <c r="F1051" s="47">
        <v>6.2399999999999997E-2</v>
      </c>
      <c r="G1051" s="46" t="s">
        <v>729</v>
      </c>
      <c r="H1051" s="48">
        <v>6.2399999999999997E-2</v>
      </c>
      <c r="I1051" s="46" t="s">
        <v>1187</v>
      </c>
      <c r="J1051" s="49" t="s">
        <v>1318</v>
      </c>
      <c r="K1051" s="39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1"/>
      <c r="AF1051" s="10"/>
      <c r="AG1051" s="10"/>
      <c r="AH1051" s="10"/>
      <c r="AI1051" s="10"/>
    </row>
    <row r="1052" spans="1:35" ht="15.95" customHeight="1" x14ac:dyDescent="0.2">
      <c r="A1052" s="46" t="s">
        <v>354</v>
      </c>
      <c r="B1052" s="46" t="s">
        <v>726</v>
      </c>
      <c r="C1052" s="46" t="s">
        <v>727</v>
      </c>
      <c r="D1052" s="46" t="s">
        <v>1151</v>
      </c>
      <c r="E1052" s="46" t="s">
        <v>1567</v>
      </c>
      <c r="F1052" s="47">
        <v>0.4209</v>
      </c>
      <c r="G1052" s="46" t="s">
        <v>33</v>
      </c>
      <c r="H1052" s="48">
        <v>0.4209</v>
      </c>
      <c r="I1052" s="46" t="s">
        <v>1568</v>
      </c>
      <c r="J1052" s="49" t="s">
        <v>1318</v>
      </c>
      <c r="K1052" s="4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1"/>
      <c r="AF1052" s="10"/>
      <c r="AG1052" s="10"/>
      <c r="AH1052" s="10"/>
      <c r="AI1052" s="10"/>
    </row>
    <row r="1053" spans="1:35" ht="15.95" customHeight="1" x14ac:dyDescent="0.2">
      <c r="A1053" s="46" t="s">
        <v>355</v>
      </c>
      <c r="B1053" s="46" t="s">
        <v>726</v>
      </c>
      <c r="C1053" s="46" t="s">
        <v>727</v>
      </c>
      <c r="D1053" s="46" t="s">
        <v>1151</v>
      </c>
      <c r="E1053" s="46" t="s">
        <v>1569</v>
      </c>
      <c r="F1053" s="47">
        <v>0.4738</v>
      </c>
      <c r="G1053" s="46" t="s">
        <v>33</v>
      </c>
      <c r="H1053" s="48">
        <v>0.4738</v>
      </c>
      <c r="I1053" s="46" t="s">
        <v>1570</v>
      </c>
      <c r="J1053" s="49" t="s">
        <v>1318</v>
      </c>
      <c r="K1053" s="39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1"/>
      <c r="AF1053" s="10"/>
      <c r="AG1053" s="10"/>
      <c r="AH1053" s="10"/>
      <c r="AI1053" s="10"/>
    </row>
    <row r="1054" spans="1:35" ht="15.95" customHeight="1" x14ac:dyDescent="0.2">
      <c r="A1054" s="46" t="s">
        <v>356</v>
      </c>
      <c r="B1054" s="46" t="s">
        <v>726</v>
      </c>
      <c r="C1054" s="46" t="s">
        <v>727</v>
      </c>
      <c r="D1054" s="46" t="s">
        <v>1151</v>
      </c>
      <c r="E1054" s="46" t="s">
        <v>1571</v>
      </c>
      <c r="F1054" s="47">
        <v>0.23960000000000001</v>
      </c>
      <c r="G1054" s="46" t="s">
        <v>33</v>
      </c>
      <c r="H1054" s="48">
        <v>0.23960000000000001</v>
      </c>
      <c r="I1054" s="46" t="s">
        <v>1572</v>
      </c>
      <c r="J1054" s="49" t="s">
        <v>1318</v>
      </c>
      <c r="K1054" s="4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1"/>
      <c r="AF1054" s="10"/>
      <c r="AG1054" s="10"/>
      <c r="AH1054" s="10"/>
      <c r="AI1054" s="10"/>
    </row>
    <row r="1055" spans="1:35" ht="15.95" customHeight="1" x14ac:dyDescent="0.2">
      <c r="A1055" s="46" t="s">
        <v>357</v>
      </c>
      <c r="B1055" s="46" t="s">
        <v>726</v>
      </c>
      <c r="C1055" s="46" t="s">
        <v>727</v>
      </c>
      <c r="D1055" s="46" t="s">
        <v>1151</v>
      </c>
      <c r="E1055" s="46" t="s">
        <v>1573</v>
      </c>
      <c r="F1055" s="47">
        <v>0.105</v>
      </c>
      <c r="G1055" s="46" t="s">
        <v>37</v>
      </c>
      <c r="H1055" s="48">
        <v>0.105</v>
      </c>
      <c r="I1055" s="46" t="s">
        <v>1574</v>
      </c>
      <c r="J1055" s="49" t="s">
        <v>1318</v>
      </c>
      <c r="K1055" s="4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1"/>
      <c r="AF1055" s="10"/>
      <c r="AG1055" s="10"/>
      <c r="AH1055" s="10"/>
      <c r="AI1055" s="10"/>
    </row>
    <row r="1056" spans="1:35" ht="15.95" customHeight="1" x14ac:dyDescent="0.2">
      <c r="A1056" s="46" t="s">
        <v>358</v>
      </c>
      <c r="B1056" s="46" t="s">
        <v>726</v>
      </c>
      <c r="C1056" s="46" t="s">
        <v>727</v>
      </c>
      <c r="D1056" s="46" t="s">
        <v>1151</v>
      </c>
      <c r="E1056" s="46" t="s">
        <v>1575</v>
      </c>
      <c r="F1056" s="47">
        <v>3.3599999999999998E-2</v>
      </c>
      <c r="G1056" s="46" t="s">
        <v>729</v>
      </c>
      <c r="H1056" s="48">
        <v>3.3599999999999998E-2</v>
      </c>
      <c r="I1056" s="46" t="s">
        <v>1187</v>
      </c>
      <c r="J1056" s="49" t="s">
        <v>1576</v>
      </c>
      <c r="K1056" s="39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1"/>
      <c r="AF1056" s="10"/>
      <c r="AG1056" s="10"/>
      <c r="AH1056" s="10"/>
      <c r="AI1056" s="10"/>
    </row>
    <row r="1057" spans="1:35" ht="15.95" customHeight="1" x14ac:dyDescent="0.2">
      <c r="A1057" s="46" t="s">
        <v>359</v>
      </c>
      <c r="B1057" s="46" t="s">
        <v>726</v>
      </c>
      <c r="C1057" s="46" t="s">
        <v>727</v>
      </c>
      <c r="D1057" s="46" t="s">
        <v>1151</v>
      </c>
      <c r="E1057" s="50">
        <v>849</v>
      </c>
      <c r="F1057" s="47">
        <v>0.18329999999999999</v>
      </c>
      <c r="G1057" s="46" t="s">
        <v>30</v>
      </c>
      <c r="H1057" s="48">
        <v>0.18329999999999999</v>
      </c>
      <c r="I1057" s="46" t="s">
        <v>1577</v>
      </c>
      <c r="J1057" s="49" t="s">
        <v>1578</v>
      </c>
      <c r="K1057" s="39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1"/>
      <c r="AF1057" s="10"/>
      <c r="AG1057" s="10"/>
      <c r="AH1057" s="10"/>
      <c r="AI1057" s="10"/>
    </row>
    <row r="1058" spans="1:35" ht="15.95" customHeight="1" x14ac:dyDescent="0.2">
      <c r="A1058" s="46" t="s">
        <v>360</v>
      </c>
      <c r="B1058" s="46" t="s">
        <v>726</v>
      </c>
      <c r="C1058" s="46" t="s">
        <v>727</v>
      </c>
      <c r="D1058" s="46" t="s">
        <v>1151</v>
      </c>
      <c r="E1058" s="50">
        <v>856</v>
      </c>
      <c r="F1058" s="47">
        <v>9.7900000000000001E-2</v>
      </c>
      <c r="G1058" s="46" t="s">
        <v>30</v>
      </c>
      <c r="H1058" s="48">
        <v>9.7900000000000001E-2</v>
      </c>
      <c r="I1058" s="46" t="s">
        <v>1579</v>
      </c>
      <c r="J1058" s="49" t="s">
        <v>1580</v>
      </c>
      <c r="K1058" s="39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1"/>
      <c r="AF1058" s="10"/>
      <c r="AG1058" s="10"/>
      <c r="AH1058" s="10"/>
      <c r="AI1058" s="10"/>
    </row>
    <row r="1059" spans="1:35" ht="15.95" customHeight="1" x14ac:dyDescent="0.2">
      <c r="A1059" s="178" t="s">
        <v>361</v>
      </c>
      <c r="B1059" s="178" t="s">
        <v>726</v>
      </c>
      <c r="C1059" s="178" t="s">
        <v>727</v>
      </c>
      <c r="D1059" s="178" t="s">
        <v>1151</v>
      </c>
      <c r="E1059" s="184">
        <v>858</v>
      </c>
      <c r="F1059" s="176">
        <v>0.11650000000000001</v>
      </c>
      <c r="G1059" s="46" t="s">
        <v>30</v>
      </c>
      <c r="H1059" s="62">
        <v>0.1062</v>
      </c>
      <c r="I1059" s="180" t="s">
        <v>1579</v>
      </c>
      <c r="J1059" s="182" t="s">
        <v>1581</v>
      </c>
      <c r="K1059" s="4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1"/>
      <c r="AF1059" s="10"/>
      <c r="AG1059" s="10"/>
      <c r="AH1059" s="10"/>
      <c r="AI1059" s="10"/>
    </row>
    <row r="1060" spans="1:35" ht="15.95" customHeight="1" x14ac:dyDescent="0.2">
      <c r="A1060" s="179"/>
      <c r="B1060" s="179"/>
      <c r="C1060" s="179"/>
      <c r="D1060" s="179"/>
      <c r="E1060" s="185"/>
      <c r="F1060" s="177"/>
      <c r="G1060" s="46" t="s">
        <v>33</v>
      </c>
      <c r="H1060" s="62">
        <v>1.03E-2</v>
      </c>
      <c r="I1060" s="181"/>
      <c r="J1060" s="183"/>
      <c r="K1060" s="4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1"/>
      <c r="AF1060" s="10"/>
      <c r="AG1060" s="10"/>
      <c r="AH1060" s="10"/>
      <c r="AI1060" s="10"/>
    </row>
    <row r="1061" spans="1:35" ht="15.95" customHeight="1" x14ac:dyDescent="0.2">
      <c r="A1061" s="46" t="s">
        <v>362</v>
      </c>
      <c r="B1061" s="46" t="s">
        <v>726</v>
      </c>
      <c r="C1061" s="46" t="s">
        <v>727</v>
      </c>
      <c r="D1061" s="46" t="s">
        <v>1151</v>
      </c>
      <c r="E1061" s="50">
        <v>859</v>
      </c>
      <c r="F1061" s="47">
        <v>0.1087</v>
      </c>
      <c r="G1061" s="46" t="s">
        <v>33</v>
      </c>
      <c r="H1061" s="48">
        <v>0.1087</v>
      </c>
      <c r="I1061" s="46" t="s">
        <v>1582</v>
      </c>
      <c r="J1061" s="49" t="s">
        <v>1580</v>
      </c>
      <c r="K1061" s="39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1"/>
      <c r="AF1061" s="10"/>
      <c r="AG1061" s="10"/>
      <c r="AH1061" s="10"/>
      <c r="AI1061" s="10"/>
    </row>
    <row r="1062" spans="1:35" ht="15.95" customHeight="1" x14ac:dyDescent="0.2">
      <c r="A1062" s="46" t="s">
        <v>363</v>
      </c>
      <c r="B1062" s="46" t="s">
        <v>726</v>
      </c>
      <c r="C1062" s="46" t="s">
        <v>727</v>
      </c>
      <c r="D1062" s="46" t="s">
        <v>1151</v>
      </c>
      <c r="E1062" s="46" t="s">
        <v>1583</v>
      </c>
      <c r="F1062" s="47">
        <v>0.31790000000000002</v>
      </c>
      <c r="G1062" s="46" t="s">
        <v>729</v>
      </c>
      <c r="H1062" s="48">
        <v>0.31790000000000002</v>
      </c>
      <c r="I1062" s="46" t="s">
        <v>1187</v>
      </c>
      <c r="J1062" s="49" t="s">
        <v>1580</v>
      </c>
      <c r="K1062" s="39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1"/>
      <c r="AF1062" s="10"/>
      <c r="AG1062" s="10"/>
      <c r="AH1062" s="10"/>
      <c r="AI1062" s="10"/>
    </row>
    <row r="1063" spans="1:35" ht="15.95" customHeight="1" x14ac:dyDescent="0.2">
      <c r="A1063" s="46" t="s">
        <v>364</v>
      </c>
      <c r="B1063" s="46" t="s">
        <v>726</v>
      </c>
      <c r="C1063" s="46" t="s">
        <v>727</v>
      </c>
      <c r="D1063" s="46" t="s">
        <v>1151</v>
      </c>
      <c r="E1063" s="46" t="s">
        <v>1584</v>
      </c>
      <c r="F1063" s="47">
        <v>0.1691</v>
      </c>
      <c r="G1063" s="46" t="s">
        <v>729</v>
      </c>
      <c r="H1063" s="48">
        <v>0.1691</v>
      </c>
      <c r="I1063" s="46" t="s">
        <v>1187</v>
      </c>
      <c r="J1063" s="49" t="s">
        <v>1576</v>
      </c>
      <c r="K1063" s="39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1"/>
      <c r="AF1063" s="10"/>
      <c r="AG1063" s="10"/>
      <c r="AH1063" s="10"/>
      <c r="AI1063" s="10"/>
    </row>
    <row r="1064" spans="1:35" ht="15.95" customHeight="1" x14ac:dyDescent="0.2">
      <c r="A1064" s="46" t="s">
        <v>365</v>
      </c>
      <c r="B1064" s="46" t="s">
        <v>726</v>
      </c>
      <c r="C1064" s="46" t="s">
        <v>727</v>
      </c>
      <c r="D1064" s="46" t="s">
        <v>1151</v>
      </c>
      <c r="E1064" s="46" t="s">
        <v>1585</v>
      </c>
      <c r="F1064" s="47">
        <v>0.107</v>
      </c>
      <c r="G1064" s="46" t="s">
        <v>729</v>
      </c>
      <c r="H1064" s="48">
        <v>0.107</v>
      </c>
      <c r="I1064" s="46" t="s">
        <v>1187</v>
      </c>
      <c r="J1064" s="49" t="s">
        <v>1586</v>
      </c>
      <c r="K1064" s="39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1"/>
      <c r="AF1064" s="10"/>
      <c r="AG1064" s="10"/>
      <c r="AH1064" s="10"/>
      <c r="AI1064" s="10"/>
    </row>
    <row r="1065" spans="1:35" ht="15.95" customHeight="1" x14ac:dyDescent="0.2">
      <c r="A1065" s="46" t="s">
        <v>366</v>
      </c>
      <c r="B1065" s="46" t="s">
        <v>726</v>
      </c>
      <c r="C1065" s="46" t="s">
        <v>727</v>
      </c>
      <c r="D1065" s="46" t="s">
        <v>1151</v>
      </c>
      <c r="E1065" s="50">
        <v>871</v>
      </c>
      <c r="F1065" s="47">
        <v>6.2E-2</v>
      </c>
      <c r="G1065" s="46" t="s">
        <v>729</v>
      </c>
      <c r="H1065" s="48">
        <v>6.2E-2</v>
      </c>
      <c r="I1065" s="46" t="s">
        <v>1187</v>
      </c>
      <c r="J1065" s="49" t="s">
        <v>1315</v>
      </c>
      <c r="K1065" s="39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1"/>
      <c r="AF1065" s="10"/>
      <c r="AG1065" s="10"/>
      <c r="AH1065" s="10"/>
      <c r="AI1065" s="10"/>
    </row>
    <row r="1066" spans="1:35" ht="15.95" customHeight="1" x14ac:dyDescent="0.2">
      <c r="A1066" s="178" t="s">
        <v>367</v>
      </c>
      <c r="B1066" s="178" t="s">
        <v>726</v>
      </c>
      <c r="C1066" s="178" t="s">
        <v>727</v>
      </c>
      <c r="D1066" s="178" t="s">
        <v>1151</v>
      </c>
      <c r="E1066" s="184">
        <v>872</v>
      </c>
      <c r="F1066" s="176">
        <v>0.14230000000000001</v>
      </c>
      <c r="G1066" s="43" t="s">
        <v>33</v>
      </c>
      <c r="H1066" s="64">
        <v>9.8199999999999996E-2</v>
      </c>
      <c r="I1066" s="180" t="s">
        <v>1587</v>
      </c>
      <c r="J1066" s="182" t="s">
        <v>1347</v>
      </c>
      <c r="K1066" s="41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1"/>
      <c r="AF1066" s="10"/>
      <c r="AG1066" s="10"/>
      <c r="AH1066" s="10"/>
      <c r="AI1066" s="10"/>
    </row>
    <row r="1067" spans="1:35" ht="15.95" customHeight="1" x14ac:dyDescent="0.2">
      <c r="A1067" s="179"/>
      <c r="B1067" s="179"/>
      <c r="C1067" s="179"/>
      <c r="D1067" s="179"/>
      <c r="E1067" s="185"/>
      <c r="F1067" s="177"/>
      <c r="G1067" s="43" t="s">
        <v>729</v>
      </c>
      <c r="H1067" s="64">
        <v>4.41E-2</v>
      </c>
      <c r="I1067" s="181"/>
      <c r="J1067" s="183"/>
      <c r="K1067" s="41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1"/>
      <c r="AF1067" s="10"/>
      <c r="AG1067" s="10"/>
      <c r="AH1067" s="10"/>
      <c r="AI1067" s="10"/>
    </row>
    <row r="1068" spans="1:35" ht="15.95" customHeight="1" x14ac:dyDescent="0.2">
      <c r="A1068" s="46" t="s">
        <v>368</v>
      </c>
      <c r="B1068" s="46" t="s">
        <v>726</v>
      </c>
      <c r="C1068" s="46" t="s">
        <v>727</v>
      </c>
      <c r="D1068" s="46" t="s">
        <v>1151</v>
      </c>
      <c r="E1068" s="46" t="s">
        <v>1592</v>
      </c>
      <c r="F1068" s="47">
        <v>1.09E-2</v>
      </c>
      <c r="G1068" s="46" t="s">
        <v>30</v>
      </c>
      <c r="H1068" s="48">
        <v>1.09E-2</v>
      </c>
      <c r="I1068" s="46" t="s">
        <v>1593</v>
      </c>
      <c r="J1068" s="49" t="s">
        <v>1594</v>
      </c>
      <c r="K1068" s="39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1"/>
      <c r="AF1068" s="10"/>
      <c r="AG1068" s="10"/>
      <c r="AH1068" s="10"/>
      <c r="AI1068" s="10"/>
    </row>
    <row r="1069" spans="1:35" ht="15.95" customHeight="1" x14ac:dyDescent="0.2">
      <c r="A1069" s="46" t="s">
        <v>369</v>
      </c>
      <c r="B1069" s="46" t="s">
        <v>726</v>
      </c>
      <c r="C1069" s="46" t="s">
        <v>727</v>
      </c>
      <c r="D1069" s="46" t="s">
        <v>1151</v>
      </c>
      <c r="E1069" s="46" t="s">
        <v>1595</v>
      </c>
      <c r="F1069" s="47">
        <v>0.21820000000000001</v>
      </c>
      <c r="G1069" s="46" t="s">
        <v>30</v>
      </c>
      <c r="H1069" s="48">
        <v>0.21820000000000001</v>
      </c>
      <c r="I1069" s="46" t="s">
        <v>1596</v>
      </c>
      <c r="J1069" s="49" t="s">
        <v>1594</v>
      </c>
      <c r="K1069" s="39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1"/>
      <c r="AF1069" s="10"/>
      <c r="AG1069" s="10"/>
      <c r="AH1069" s="10"/>
      <c r="AI1069" s="10"/>
    </row>
    <row r="1070" spans="1:35" ht="15.95" customHeight="1" x14ac:dyDescent="0.2">
      <c r="A1070" s="46" t="s">
        <v>370</v>
      </c>
      <c r="B1070" s="46" t="s">
        <v>726</v>
      </c>
      <c r="C1070" s="46" t="s">
        <v>727</v>
      </c>
      <c r="D1070" s="46" t="s">
        <v>1151</v>
      </c>
      <c r="E1070" s="50">
        <v>880</v>
      </c>
      <c r="F1070" s="47">
        <v>9.4E-2</v>
      </c>
      <c r="G1070" s="46" t="s">
        <v>30</v>
      </c>
      <c r="H1070" s="48">
        <v>9.4E-2</v>
      </c>
      <c r="I1070" s="46" t="s">
        <v>1597</v>
      </c>
      <c r="J1070" s="49" t="s">
        <v>1598</v>
      </c>
      <c r="K1070" s="39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1"/>
      <c r="AF1070" s="10"/>
      <c r="AG1070" s="10"/>
      <c r="AH1070" s="10"/>
      <c r="AI1070" s="10"/>
    </row>
    <row r="1071" spans="1:35" ht="15.95" customHeight="1" x14ac:dyDescent="0.2">
      <c r="A1071" s="46" t="s">
        <v>371</v>
      </c>
      <c r="B1071" s="46" t="s">
        <v>726</v>
      </c>
      <c r="C1071" s="46" t="s">
        <v>727</v>
      </c>
      <c r="D1071" s="46" t="s">
        <v>1151</v>
      </c>
      <c r="E1071" s="46" t="s">
        <v>1599</v>
      </c>
      <c r="F1071" s="47">
        <v>2.3999999999999998E-3</v>
      </c>
      <c r="G1071" s="46" t="s">
        <v>31</v>
      </c>
      <c r="H1071" s="48">
        <v>2.3999999999999998E-3</v>
      </c>
      <c r="I1071" s="46" t="s">
        <v>1600</v>
      </c>
      <c r="J1071" s="49" t="s">
        <v>1601</v>
      </c>
      <c r="K1071" s="39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1"/>
      <c r="AF1071" s="10"/>
      <c r="AG1071" s="10"/>
      <c r="AH1071" s="10"/>
      <c r="AI1071" s="10"/>
    </row>
    <row r="1072" spans="1:35" ht="15.95" customHeight="1" x14ac:dyDescent="0.2">
      <c r="A1072" s="46" t="s">
        <v>372</v>
      </c>
      <c r="B1072" s="46" t="s">
        <v>726</v>
      </c>
      <c r="C1072" s="46" t="s">
        <v>727</v>
      </c>
      <c r="D1072" s="46" t="s">
        <v>1151</v>
      </c>
      <c r="E1072" s="46" t="s">
        <v>1602</v>
      </c>
      <c r="F1072" s="47">
        <v>2.0999999999999999E-3</v>
      </c>
      <c r="G1072" s="46" t="s">
        <v>31</v>
      </c>
      <c r="H1072" s="48">
        <v>2.0999999999999999E-3</v>
      </c>
      <c r="I1072" s="46" t="s">
        <v>1603</v>
      </c>
      <c r="J1072" s="49" t="s">
        <v>1601</v>
      </c>
      <c r="K1072" s="39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1"/>
      <c r="AF1072" s="10"/>
      <c r="AG1072" s="10"/>
      <c r="AH1072" s="10"/>
      <c r="AI1072" s="10"/>
    </row>
    <row r="1073" spans="1:35" ht="15.95" customHeight="1" x14ac:dyDescent="0.2">
      <c r="A1073" s="46" t="s">
        <v>373</v>
      </c>
      <c r="B1073" s="46" t="s">
        <v>726</v>
      </c>
      <c r="C1073" s="46" t="s">
        <v>727</v>
      </c>
      <c r="D1073" s="46" t="s">
        <v>1151</v>
      </c>
      <c r="E1073" s="46" t="s">
        <v>1604</v>
      </c>
      <c r="F1073" s="47">
        <v>2E-3</v>
      </c>
      <c r="G1073" s="46" t="s">
        <v>31</v>
      </c>
      <c r="H1073" s="48">
        <v>2E-3</v>
      </c>
      <c r="I1073" s="46" t="s">
        <v>1605</v>
      </c>
      <c r="J1073" s="49" t="s">
        <v>1601</v>
      </c>
      <c r="K1073" s="39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1"/>
      <c r="AF1073" s="10"/>
      <c r="AG1073" s="10"/>
      <c r="AH1073" s="10"/>
      <c r="AI1073" s="10"/>
    </row>
    <row r="1074" spans="1:35" ht="15.95" customHeight="1" x14ac:dyDescent="0.2">
      <c r="A1074" s="46" t="s">
        <v>374</v>
      </c>
      <c r="B1074" s="46" t="s">
        <v>726</v>
      </c>
      <c r="C1074" s="46" t="s">
        <v>727</v>
      </c>
      <c r="D1074" s="46" t="s">
        <v>1151</v>
      </c>
      <c r="E1074" s="46" t="s">
        <v>1606</v>
      </c>
      <c r="F1074" s="47">
        <v>2E-3</v>
      </c>
      <c r="G1074" s="46" t="s">
        <v>31</v>
      </c>
      <c r="H1074" s="48">
        <v>2E-3</v>
      </c>
      <c r="I1074" s="46" t="s">
        <v>1607</v>
      </c>
      <c r="J1074" s="49" t="s">
        <v>1601</v>
      </c>
      <c r="K1074" s="39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1"/>
      <c r="AF1074" s="10"/>
      <c r="AG1074" s="10"/>
      <c r="AH1074" s="10"/>
      <c r="AI1074" s="10"/>
    </row>
    <row r="1075" spans="1:35" ht="15.95" customHeight="1" x14ac:dyDescent="0.2">
      <c r="A1075" s="46" t="s">
        <v>375</v>
      </c>
      <c r="B1075" s="46" t="s">
        <v>726</v>
      </c>
      <c r="C1075" s="46" t="s">
        <v>727</v>
      </c>
      <c r="D1075" s="46" t="s">
        <v>1151</v>
      </c>
      <c r="E1075" s="46" t="s">
        <v>1608</v>
      </c>
      <c r="F1075" s="47">
        <v>2E-3</v>
      </c>
      <c r="G1075" s="46" t="s">
        <v>31</v>
      </c>
      <c r="H1075" s="48">
        <v>2E-3</v>
      </c>
      <c r="I1075" s="46" t="s">
        <v>1609</v>
      </c>
      <c r="J1075" s="49" t="s">
        <v>1601</v>
      </c>
      <c r="K1075" s="39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1"/>
      <c r="AF1075" s="10"/>
      <c r="AG1075" s="10"/>
      <c r="AH1075" s="10"/>
      <c r="AI1075" s="10"/>
    </row>
    <row r="1076" spans="1:35" ht="15.95" customHeight="1" x14ac:dyDescent="0.2">
      <c r="A1076" s="46" t="s">
        <v>376</v>
      </c>
      <c r="B1076" s="46" t="s">
        <v>726</v>
      </c>
      <c r="C1076" s="46" t="s">
        <v>727</v>
      </c>
      <c r="D1076" s="46" t="s">
        <v>1151</v>
      </c>
      <c r="E1076" s="46" t="s">
        <v>1610</v>
      </c>
      <c r="F1076" s="47">
        <v>2.2000000000000001E-3</v>
      </c>
      <c r="G1076" s="46" t="s">
        <v>31</v>
      </c>
      <c r="H1076" s="48">
        <v>2.2000000000000001E-3</v>
      </c>
      <c r="I1076" s="46" t="s">
        <v>1611</v>
      </c>
      <c r="J1076" s="49" t="s">
        <v>1601</v>
      </c>
      <c r="K1076" s="39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1"/>
      <c r="AF1076" s="10"/>
      <c r="AG1076" s="10"/>
      <c r="AH1076" s="10"/>
      <c r="AI1076" s="10"/>
    </row>
    <row r="1077" spans="1:35" ht="15.95" customHeight="1" x14ac:dyDescent="0.2">
      <c r="A1077" s="46" t="s">
        <v>377</v>
      </c>
      <c r="B1077" s="46" t="s">
        <v>726</v>
      </c>
      <c r="C1077" s="46" t="s">
        <v>727</v>
      </c>
      <c r="D1077" s="46" t="s">
        <v>1151</v>
      </c>
      <c r="E1077" s="50">
        <v>882</v>
      </c>
      <c r="F1077" s="47">
        <v>1.0500000000000001E-2</v>
      </c>
      <c r="G1077" s="46" t="s">
        <v>28</v>
      </c>
      <c r="H1077" s="48">
        <v>1.0500000000000001E-2</v>
      </c>
      <c r="I1077" s="46" t="s">
        <v>1612</v>
      </c>
      <c r="J1077" s="49" t="s">
        <v>1580</v>
      </c>
      <c r="K1077" s="39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1"/>
      <c r="AF1077" s="10"/>
      <c r="AG1077" s="10"/>
      <c r="AH1077" s="10"/>
      <c r="AI1077" s="10"/>
    </row>
    <row r="1078" spans="1:35" ht="15.95" customHeight="1" x14ac:dyDescent="0.2">
      <c r="A1078" s="46" t="s">
        <v>378</v>
      </c>
      <c r="B1078" s="46" t="s">
        <v>726</v>
      </c>
      <c r="C1078" s="46" t="s">
        <v>727</v>
      </c>
      <c r="D1078" s="46" t="s">
        <v>1151</v>
      </c>
      <c r="E1078" s="46" t="s">
        <v>1613</v>
      </c>
      <c r="F1078" s="47">
        <v>7.7299999999999994E-2</v>
      </c>
      <c r="G1078" s="46" t="s">
        <v>30</v>
      </c>
      <c r="H1078" s="48">
        <v>7.7299999999999994E-2</v>
      </c>
      <c r="I1078" s="46" t="s">
        <v>1614</v>
      </c>
      <c r="J1078" s="49" t="s">
        <v>1594</v>
      </c>
      <c r="K1078" s="39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1"/>
      <c r="AF1078" s="10"/>
      <c r="AG1078" s="10"/>
      <c r="AH1078" s="10"/>
      <c r="AI1078" s="10"/>
    </row>
    <row r="1079" spans="1:35" ht="15.95" customHeight="1" x14ac:dyDescent="0.2">
      <c r="A1079" s="46" t="s">
        <v>379</v>
      </c>
      <c r="B1079" s="46" t="s">
        <v>726</v>
      </c>
      <c r="C1079" s="46" t="s">
        <v>727</v>
      </c>
      <c r="D1079" s="46" t="s">
        <v>1151</v>
      </c>
      <c r="E1079" s="50">
        <v>887</v>
      </c>
      <c r="F1079" s="47">
        <v>5.6500000000000002E-2</v>
      </c>
      <c r="G1079" s="46" t="s">
        <v>729</v>
      </c>
      <c r="H1079" s="48">
        <v>5.6500000000000002E-2</v>
      </c>
      <c r="I1079" s="46" t="s">
        <v>1187</v>
      </c>
      <c r="J1079" s="49" t="s">
        <v>1615</v>
      </c>
      <c r="K1079" s="39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1"/>
      <c r="AF1079" s="10"/>
      <c r="AG1079" s="10"/>
      <c r="AH1079" s="10"/>
      <c r="AI1079" s="10"/>
    </row>
    <row r="1080" spans="1:35" ht="15.95" customHeight="1" x14ac:dyDescent="0.2">
      <c r="A1080" s="46" t="s">
        <v>380</v>
      </c>
      <c r="B1080" s="46" t="s">
        <v>726</v>
      </c>
      <c r="C1080" s="46" t="s">
        <v>727</v>
      </c>
      <c r="D1080" s="46" t="s">
        <v>1151</v>
      </c>
      <c r="E1080" s="46" t="s">
        <v>1616</v>
      </c>
      <c r="F1080" s="47">
        <v>0.1615</v>
      </c>
      <c r="G1080" s="46" t="s">
        <v>729</v>
      </c>
      <c r="H1080" s="48">
        <v>0.1615</v>
      </c>
      <c r="I1080" s="46" t="s">
        <v>1187</v>
      </c>
      <c r="J1080" s="49" t="s">
        <v>1601</v>
      </c>
      <c r="K1080" s="39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1"/>
      <c r="AF1080" s="10"/>
      <c r="AG1080" s="10"/>
      <c r="AH1080" s="10"/>
      <c r="AI1080" s="10"/>
    </row>
    <row r="1081" spans="1:35" ht="15.95" customHeight="1" x14ac:dyDescent="0.2">
      <c r="A1081" s="46" t="s">
        <v>381</v>
      </c>
      <c r="B1081" s="46" t="s">
        <v>726</v>
      </c>
      <c r="C1081" s="46" t="s">
        <v>727</v>
      </c>
      <c r="D1081" s="46" t="s">
        <v>1151</v>
      </c>
      <c r="E1081" s="46" t="s">
        <v>1617</v>
      </c>
      <c r="F1081" s="47">
        <v>6.5500000000000003E-2</v>
      </c>
      <c r="G1081" s="46" t="s">
        <v>28</v>
      </c>
      <c r="H1081" s="48">
        <v>6.5500000000000003E-2</v>
      </c>
      <c r="I1081" s="46" t="s">
        <v>1618</v>
      </c>
      <c r="J1081" s="49" t="s">
        <v>1619</v>
      </c>
      <c r="K1081" s="39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1"/>
      <c r="AF1081" s="10"/>
      <c r="AG1081" s="10"/>
      <c r="AH1081" s="10"/>
      <c r="AI1081" s="10"/>
    </row>
    <row r="1082" spans="1:35" ht="15.95" customHeight="1" x14ac:dyDescent="0.2">
      <c r="A1082" s="46" t="s">
        <v>382</v>
      </c>
      <c r="B1082" s="46" t="s">
        <v>726</v>
      </c>
      <c r="C1082" s="46" t="s">
        <v>727</v>
      </c>
      <c r="D1082" s="46" t="s">
        <v>1151</v>
      </c>
      <c r="E1082" s="46" t="s">
        <v>1620</v>
      </c>
      <c r="F1082" s="47">
        <v>0.1041</v>
      </c>
      <c r="G1082" s="46" t="s">
        <v>729</v>
      </c>
      <c r="H1082" s="48">
        <v>0.1041</v>
      </c>
      <c r="I1082" s="46" t="s">
        <v>1187</v>
      </c>
      <c r="J1082" s="49" t="s">
        <v>1621</v>
      </c>
      <c r="K1082" s="39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1"/>
      <c r="AF1082" s="10"/>
      <c r="AG1082" s="10"/>
      <c r="AH1082" s="10"/>
      <c r="AI1082" s="10"/>
    </row>
    <row r="1083" spans="1:35" ht="15.95" customHeight="1" x14ac:dyDescent="0.2">
      <c r="A1083" s="46" t="s">
        <v>383</v>
      </c>
      <c r="B1083" s="46" t="s">
        <v>726</v>
      </c>
      <c r="C1083" s="46" t="s">
        <v>727</v>
      </c>
      <c r="D1083" s="46" t="s">
        <v>1151</v>
      </c>
      <c r="E1083" s="46" t="s">
        <v>1625</v>
      </c>
      <c r="F1083" s="47">
        <v>8.8300000000000003E-2</v>
      </c>
      <c r="G1083" s="46" t="s">
        <v>30</v>
      </c>
      <c r="H1083" s="48">
        <v>8.8300000000000003E-2</v>
      </c>
      <c r="I1083" s="46" t="s">
        <v>1626</v>
      </c>
      <c r="J1083" s="49" t="s">
        <v>1627</v>
      </c>
      <c r="K1083" s="39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1"/>
      <c r="AF1083" s="10"/>
      <c r="AG1083" s="10"/>
      <c r="AH1083" s="10"/>
      <c r="AI1083" s="10"/>
    </row>
    <row r="1084" spans="1:35" ht="15.95" customHeight="1" x14ac:dyDescent="0.2">
      <c r="A1084" s="178" t="s">
        <v>384</v>
      </c>
      <c r="B1084" s="178" t="s">
        <v>726</v>
      </c>
      <c r="C1084" s="178" t="s">
        <v>727</v>
      </c>
      <c r="D1084" s="178" t="s">
        <v>1151</v>
      </c>
      <c r="E1084" s="178" t="s">
        <v>1628</v>
      </c>
      <c r="F1084" s="176">
        <v>0.114</v>
      </c>
      <c r="G1084" s="46" t="s">
        <v>30</v>
      </c>
      <c r="H1084" s="62">
        <v>9.4999999999999998E-3</v>
      </c>
      <c r="I1084" s="180" t="s">
        <v>1187</v>
      </c>
      <c r="J1084" s="182" t="s">
        <v>1629</v>
      </c>
      <c r="K1084" s="39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1"/>
      <c r="AF1084" s="10"/>
      <c r="AG1084" s="10"/>
      <c r="AH1084" s="10"/>
      <c r="AI1084" s="10"/>
    </row>
    <row r="1085" spans="1:35" ht="15.95" customHeight="1" x14ac:dyDescent="0.2">
      <c r="A1085" s="179"/>
      <c r="B1085" s="179"/>
      <c r="C1085" s="179"/>
      <c r="D1085" s="179"/>
      <c r="E1085" s="179"/>
      <c r="F1085" s="177"/>
      <c r="G1085" s="46" t="s">
        <v>729</v>
      </c>
      <c r="H1085" s="62">
        <v>0.1045</v>
      </c>
      <c r="I1085" s="181"/>
      <c r="J1085" s="183"/>
      <c r="K1085" s="39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1"/>
      <c r="AF1085" s="10"/>
      <c r="AG1085" s="10"/>
      <c r="AH1085" s="10"/>
      <c r="AI1085" s="10"/>
    </row>
    <row r="1086" spans="1:35" ht="15.95" customHeight="1" x14ac:dyDescent="0.2">
      <c r="A1086" s="178" t="s">
        <v>385</v>
      </c>
      <c r="B1086" s="178" t="s">
        <v>726</v>
      </c>
      <c r="C1086" s="178" t="s">
        <v>727</v>
      </c>
      <c r="D1086" s="178" t="s">
        <v>1151</v>
      </c>
      <c r="E1086" s="178" t="s">
        <v>1630</v>
      </c>
      <c r="F1086" s="176">
        <v>0.3478</v>
      </c>
      <c r="G1086" s="46" t="s">
        <v>30</v>
      </c>
      <c r="H1086" s="62">
        <v>2.0500000000000001E-2</v>
      </c>
      <c r="I1086" s="180" t="s">
        <v>1187</v>
      </c>
      <c r="J1086" s="182" t="s">
        <v>1631</v>
      </c>
      <c r="K1086" s="4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1"/>
      <c r="AF1086" s="10"/>
      <c r="AG1086" s="10"/>
      <c r="AH1086" s="10"/>
      <c r="AI1086" s="10"/>
    </row>
    <row r="1087" spans="1:35" ht="15.95" customHeight="1" x14ac:dyDescent="0.2">
      <c r="A1087" s="179"/>
      <c r="B1087" s="179"/>
      <c r="C1087" s="179"/>
      <c r="D1087" s="179"/>
      <c r="E1087" s="179"/>
      <c r="F1087" s="177"/>
      <c r="G1087" s="46" t="s">
        <v>729</v>
      </c>
      <c r="H1087" s="62">
        <v>0.32729999999999998</v>
      </c>
      <c r="I1087" s="181"/>
      <c r="J1087" s="183"/>
      <c r="K1087" s="4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1"/>
      <c r="AF1087" s="10"/>
      <c r="AG1087" s="10"/>
      <c r="AH1087" s="10"/>
      <c r="AI1087" s="10"/>
    </row>
    <row r="1088" spans="1:35" ht="15.95" customHeight="1" x14ac:dyDescent="0.2">
      <c r="A1088" s="46" t="s">
        <v>386</v>
      </c>
      <c r="B1088" s="46" t="s">
        <v>726</v>
      </c>
      <c r="C1088" s="46" t="s">
        <v>727</v>
      </c>
      <c r="D1088" s="46" t="s">
        <v>1151</v>
      </c>
      <c r="E1088" s="50">
        <v>92</v>
      </c>
      <c r="F1088" s="47">
        <v>0.1188</v>
      </c>
      <c r="G1088" s="46" t="s">
        <v>729</v>
      </c>
      <c r="H1088" s="48">
        <v>0.1188</v>
      </c>
      <c r="I1088" s="46" t="s">
        <v>1187</v>
      </c>
      <c r="J1088" s="60"/>
      <c r="K1088" s="39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1"/>
      <c r="AF1088" s="10"/>
      <c r="AG1088" s="10"/>
      <c r="AH1088" s="10"/>
      <c r="AI1088" s="10"/>
    </row>
    <row r="1089" spans="1:35" ht="15.95" customHeight="1" x14ac:dyDescent="0.2">
      <c r="A1089" s="178" t="s">
        <v>387</v>
      </c>
      <c r="B1089" s="178" t="s">
        <v>726</v>
      </c>
      <c r="C1089" s="178" t="s">
        <v>727</v>
      </c>
      <c r="D1089" s="178" t="s">
        <v>1151</v>
      </c>
      <c r="E1089" s="178" t="s">
        <v>1635</v>
      </c>
      <c r="F1089" s="176">
        <v>0.25209999999999999</v>
      </c>
      <c r="G1089" s="46" t="s">
        <v>30</v>
      </c>
      <c r="H1089" s="62">
        <v>2.7000000000000001E-3</v>
      </c>
      <c r="I1089" s="180" t="s">
        <v>1636</v>
      </c>
      <c r="J1089" s="182" t="s">
        <v>1347</v>
      </c>
      <c r="K1089" s="4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1"/>
      <c r="AF1089" s="10"/>
      <c r="AG1089" s="10"/>
      <c r="AH1089" s="10"/>
      <c r="AI1089" s="10"/>
    </row>
    <row r="1090" spans="1:35" ht="15.95" customHeight="1" x14ac:dyDescent="0.2">
      <c r="A1090" s="190"/>
      <c r="B1090" s="190"/>
      <c r="C1090" s="190"/>
      <c r="D1090" s="190"/>
      <c r="E1090" s="190"/>
      <c r="F1090" s="189"/>
      <c r="G1090" s="46" t="s">
        <v>31</v>
      </c>
      <c r="H1090" s="62">
        <v>0.2009</v>
      </c>
      <c r="I1090" s="191"/>
      <c r="J1090" s="192"/>
      <c r="K1090" s="4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1"/>
      <c r="AF1090" s="10"/>
      <c r="AG1090" s="10"/>
      <c r="AH1090" s="10"/>
      <c r="AI1090" s="10"/>
    </row>
    <row r="1091" spans="1:35" ht="15.95" customHeight="1" x14ac:dyDescent="0.2">
      <c r="A1091" s="179"/>
      <c r="B1091" s="179"/>
      <c r="C1091" s="179"/>
      <c r="D1091" s="179"/>
      <c r="E1091" s="179"/>
      <c r="F1091" s="177"/>
      <c r="G1091" s="46" t="s">
        <v>729</v>
      </c>
      <c r="H1091" s="62">
        <v>4.8500000000000001E-2</v>
      </c>
      <c r="I1091" s="181"/>
      <c r="J1091" s="183"/>
      <c r="K1091" s="4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1"/>
      <c r="AF1091" s="10"/>
      <c r="AG1091" s="10"/>
      <c r="AH1091" s="10"/>
      <c r="AI1091" s="10"/>
    </row>
    <row r="1092" spans="1:35" ht="15.95" customHeight="1" x14ac:dyDescent="0.2">
      <c r="A1092" s="46" t="s">
        <v>388</v>
      </c>
      <c r="B1092" s="46" t="s">
        <v>726</v>
      </c>
      <c r="C1092" s="46" t="s">
        <v>727</v>
      </c>
      <c r="D1092" s="46" t="s">
        <v>1151</v>
      </c>
      <c r="E1092" s="46" t="s">
        <v>1637</v>
      </c>
      <c r="F1092" s="47">
        <v>0.1804</v>
      </c>
      <c r="G1092" s="46" t="s">
        <v>33</v>
      </c>
      <c r="H1092" s="48">
        <v>0.1804</v>
      </c>
      <c r="I1092" s="46" t="s">
        <v>1638</v>
      </c>
      <c r="J1092" s="49" t="s">
        <v>1631</v>
      </c>
      <c r="K1092" s="39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1"/>
      <c r="AF1092" s="10"/>
      <c r="AG1092" s="10"/>
      <c r="AH1092" s="10"/>
      <c r="AI1092" s="10"/>
    </row>
    <row r="1093" spans="1:35" ht="15.95" customHeight="1" x14ac:dyDescent="0.2">
      <c r="A1093" s="46" t="s">
        <v>389</v>
      </c>
      <c r="B1093" s="46" t="s">
        <v>726</v>
      </c>
      <c r="C1093" s="46" t="s">
        <v>727</v>
      </c>
      <c r="D1093" s="46" t="s">
        <v>1151</v>
      </c>
      <c r="E1093" s="46" t="s">
        <v>1639</v>
      </c>
      <c r="F1093" s="47">
        <v>9.0999999999999998E-2</v>
      </c>
      <c r="G1093" s="46" t="s">
        <v>33</v>
      </c>
      <c r="H1093" s="48">
        <v>9.0999999999999998E-2</v>
      </c>
      <c r="I1093" s="46" t="s">
        <v>1640</v>
      </c>
      <c r="J1093" s="49" t="s">
        <v>1347</v>
      </c>
      <c r="K1093" s="39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1"/>
      <c r="AF1093" s="10"/>
      <c r="AG1093" s="10"/>
      <c r="AH1093" s="10"/>
      <c r="AI1093" s="10"/>
    </row>
    <row r="1094" spans="1:35" ht="15.95" customHeight="1" x14ac:dyDescent="0.2">
      <c r="A1094" s="46" t="s">
        <v>390</v>
      </c>
      <c r="B1094" s="43" t="s">
        <v>726</v>
      </c>
      <c r="C1094" s="43" t="s">
        <v>727</v>
      </c>
      <c r="D1094" s="43" t="s">
        <v>1151</v>
      </c>
      <c r="E1094" s="43" t="s">
        <v>1641</v>
      </c>
      <c r="F1094" s="44">
        <v>0.34310000000000002</v>
      </c>
      <c r="G1094" s="43" t="s">
        <v>33</v>
      </c>
      <c r="H1094" s="45">
        <v>0.34310000000000002</v>
      </c>
      <c r="I1094" s="46" t="s">
        <v>1533</v>
      </c>
      <c r="J1094" s="52" t="s">
        <v>1252</v>
      </c>
      <c r="K1094" s="38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1"/>
      <c r="AF1094" s="10"/>
      <c r="AG1094" s="10"/>
      <c r="AH1094" s="10"/>
      <c r="AI1094" s="10"/>
    </row>
    <row r="1095" spans="1:35" ht="15.95" customHeight="1" x14ac:dyDescent="0.2">
      <c r="A1095" s="46" t="s">
        <v>391</v>
      </c>
      <c r="B1095" s="46" t="s">
        <v>726</v>
      </c>
      <c r="C1095" s="46" t="s">
        <v>727</v>
      </c>
      <c r="D1095" s="46" t="s">
        <v>1151</v>
      </c>
      <c r="E1095" s="46" t="s">
        <v>1642</v>
      </c>
      <c r="F1095" s="47">
        <v>1.8700000000000001E-2</v>
      </c>
      <c r="G1095" s="46" t="s">
        <v>714</v>
      </c>
      <c r="H1095" s="48">
        <v>1.8700000000000001E-2</v>
      </c>
      <c r="I1095" s="46" t="s">
        <v>1643</v>
      </c>
      <c r="J1095" s="49" t="s">
        <v>1252</v>
      </c>
      <c r="K1095" s="39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1"/>
      <c r="AF1095" s="10"/>
      <c r="AG1095" s="10"/>
      <c r="AH1095" s="10"/>
      <c r="AI1095" s="10"/>
    </row>
    <row r="1096" spans="1:35" ht="15.95" customHeight="1" x14ac:dyDescent="0.2">
      <c r="A1096" s="46" t="s">
        <v>392</v>
      </c>
      <c r="B1096" s="46" t="s">
        <v>726</v>
      </c>
      <c r="C1096" s="46" t="s">
        <v>727</v>
      </c>
      <c r="D1096" s="46" t="s">
        <v>1151</v>
      </c>
      <c r="E1096" s="50">
        <v>933</v>
      </c>
      <c r="F1096" s="47">
        <v>6.5500000000000003E-2</v>
      </c>
      <c r="G1096" s="46" t="s">
        <v>729</v>
      </c>
      <c r="H1096" s="48">
        <v>6.5500000000000003E-2</v>
      </c>
      <c r="I1096" s="46" t="s">
        <v>1187</v>
      </c>
      <c r="J1096" s="49" t="s">
        <v>1631</v>
      </c>
      <c r="K1096" s="39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1"/>
      <c r="AF1096" s="10"/>
      <c r="AG1096" s="10"/>
      <c r="AH1096" s="10"/>
      <c r="AI1096" s="10"/>
    </row>
    <row r="1097" spans="1:35" ht="15.95" customHeight="1" x14ac:dyDescent="0.2">
      <c r="A1097" s="46" t="s">
        <v>393</v>
      </c>
      <c r="B1097" s="46" t="s">
        <v>726</v>
      </c>
      <c r="C1097" s="46" t="s">
        <v>727</v>
      </c>
      <c r="D1097" s="46" t="s">
        <v>1151</v>
      </c>
      <c r="E1097" s="50">
        <v>938</v>
      </c>
      <c r="F1097" s="47">
        <v>4.2999999999999997E-2</v>
      </c>
      <c r="G1097" s="46" t="s">
        <v>30</v>
      </c>
      <c r="H1097" s="48">
        <v>4.2999999999999997E-2</v>
      </c>
      <c r="I1097" s="46" t="s">
        <v>1644</v>
      </c>
      <c r="J1097" s="49" t="s">
        <v>1645</v>
      </c>
      <c r="K1097" s="39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1"/>
      <c r="AF1097" s="10"/>
      <c r="AG1097" s="10"/>
      <c r="AH1097" s="10"/>
      <c r="AI1097" s="10"/>
    </row>
    <row r="1098" spans="1:35" ht="15.95" customHeight="1" x14ac:dyDescent="0.2">
      <c r="A1098" s="46" t="s">
        <v>394</v>
      </c>
      <c r="B1098" s="46" t="s">
        <v>726</v>
      </c>
      <c r="C1098" s="46" t="s">
        <v>727</v>
      </c>
      <c r="D1098" s="46" t="s">
        <v>1151</v>
      </c>
      <c r="E1098" s="46" t="s">
        <v>1646</v>
      </c>
      <c r="F1098" s="47">
        <v>0.34489999999999998</v>
      </c>
      <c r="G1098" s="46" t="s">
        <v>31</v>
      </c>
      <c r="H1098" s="48">
        <v>0.34489999999999998</v>
      </c>
      <c r="I1098" s="46" t="s">
        <v>1191</v>
      </c>
      <c r="J1098" s="49" t="s">
        <v>1252</v>
      </c>
      <c r="K1098" s="39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1"/>
      <c r="AF1098" s="10"/>
      <c r="AG1098" s="10"/>
      <c r="AH1098" s="10"/>
      <c r="AI1098" s="10"/>
    </row>
    <row r="1099" spans="1:35" ht="15.95" customHeight="1" x14ac:dyDescent="0.2">
      <c r="A1099" s="46" t="s">
        <v>395</v>
      </c>
      <c r="B1099" s="46" t="s">
        <v>726</v>
      </c>
      <c r="C1099" s="46" t="s">
        <v>727</v>
      </c>
      <c r="D1099" s="46" t="s">
        <v>1151</v>
      </c>
      <c r="E1099" s="50">
        <v>959</v>
      </c>
      <c r="F1099" s="47">
        <v>6.6E-3</v>
      </c>
      <c r="G1099" s="46" t="s">
        <v>28</v>
      </c>
      <c r="H1099" s="48">
        <v>6.6E-3</v>
      </c>
      <c r="I1099" s="46" t="s">
        <v>1191</v>
      </c>
      <c r="J1099" s="49" t="s">
        <v>1621</v>
      </c>
      <c r="K1099" s="39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1"/>
      <c r="AF1099" s="10"/>
      <c r="AG1099" s="10"/>
      <c r="AH1099" s="10"/>
      <c r="AI1099" s="10"/>
    </row>
    <row r="1100" spans="1:35" ht="15.95" customHeight="1" x14ac:dyDescent="0.2">
      <c r="A1100" s="46" t="s">
        <v>396</v>
      </c>
      <c r="B1100" s="46" t="s">
        <v>726</v>
      </c>
      <c r="C1100" s="46" t="s">
        <v>727</v>
      </c>
      <c r="D1100" s="46" t="s">
        <v>1151</v>
      </c>
      <c r="E1100" s="50">
        <v>97</v>
      </c>
      <c r="F1100" s="47">
        <v>6.8400000000000002E-2</v>
      </c>
      <c r="G1100" s="46" t="s">
        <v>48</v>
      </c>
      <c r="H1100" s="48">
        <v>6.8400000000000002E-2</v>
      </c>
      <c r="I1100" s="46" t="s">
        <v>1265</v>
      </c>
      <c r="J1100" s="60"/>
      <c r="K1100" s="39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1"/>
      <c r="AF1100" s="10"/>
      <c r="AG1100" s="10"/>
      <c r="AH1100" s="10"/>
      <c r="AI1100" s="10"/>
    </row>
    <row r="1101" spans="1:35" ht="15.95" customHeight="1" x14ac:dyDescent="0.2">
      <c r="A1101" s="46" t="s">
        <v>397</v>
      </c>
      <c r="B1101" s="46" t="s">
        <v>726</v>
      </c>
      <c r="C1101" s="46" t="s">
        <v>727</v>
      </c>
      <c r="D1101" s="46" t="s">
        <v>1151</v>
      </c>
      <c r="E1101" s="46" t="s">
        <v>1650</v>
      </c>
      <c r="F1101" s="47">
        <v>0.1143</v>
      </c>
      <c r="G1101" s="46" t="s">
        <v>729</v>
      </c>
      <c r="H1101" s="48">
        <v>0.1143</v>
      </c>
      <c r="I1101" s="46" t="s">
        <v>1187</v>
      </c>
      <c r="J1101" s="49" t="s">
        <v>1168</v>
      </c>
      <c r="K1101" s="39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1"/>
      <c r="AF1101" s="10"/>
      <c r="AG1101" s="10"/>
      <c r="AH1101" s="10"/>
      <c r="AI1101" s="10"/>
    </row>
    <row r="1102" spans="1:35" ht="15.95" customHeight="1" x14ac:dyDescent="0.2">
      <c r="A1102" s="46" t="s">
        <v>398</v>
      </c>
      <c r="B1102" s="46" t="s">
        <v>726</v>
      </c>
      <c r="C1102" s="46" t="s">
        <v>727</v>
      </c>
      <c r="D1102" s="46" t="s">
        <v>1151</v>
      </c>
      <c r="E1102" s="46" t="s">
        <v>1651</v>
      </c>
      <c r="F1102" s="47">
        <v>0.21560000000000001</v>
      </c>
      <c r="G1102" s="46" t="s">
        <v>729</v>
      </c>
      <c r="H1102" s="48">
        <v>0.21560000000000001</v>
      </c>
      <c r="I1102" s="46" t="s">
        <v>1187</v>
      </c>
      <c r="J1102" s="49" t="s">
        <v>1168</v>
      </c>
      <c r="K1102" s="39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1"/>
      <c r="AF1102" s="10"/>
      <c r="AG1102" s="10"/>
      <c r="AH1102" s="10"/>
      <c r="AI1102" s="10"/>
    </row>
    <row r="1103" spans="1:35" ht="15.95" customHeight="1" x14ac:dyDescent="0.2">
      <c r="A1103" s="46" t="s">
        <v>399</v>
      </c>
      <c r="B1103" s="46" t="s">
        <v>726</v>
      </c>
      <c r="C1103" s="46" t="s">
        <v>727</v>
      </c>
      <c r="D1103" s="46" t="s">
        <v>1151</v>
      </c>
      <c r="E1103" s="46" t="s">
        <v>1652</v>
      </c>
      <c r="F1103" s="47">
        <v>0.30880000000000002</v>
      </c>
      <c r="G1103" s="46" t="s">
        <v>729</v>
      </c>
      <c r="H1103" s="48">
        <v>0.30880000000000002</v>
      </c>
      <c r="I1103" s="46" t="s">
        <v>1187</v>
      </c>
      <c r="J1103" s="49" t="s">
        <v>1242</v>
      </c>
      <c r="K1103" s="39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1"/>
      <c r="AF1103" s="10"/>
      <c r="AG1103" s="10"/>
      <c r="AH1103" s="10"/>
      <c r="AI1103" s="10"/>
    </row>
    <row r="1104" spans="1:35" ht="15.95" customHeight="1" x14ac:dyDescent="0.2">
      <c r="A1104" s="46" t="s">
        <v>400</v>
      </c>
      <c r="B1104" s="46" t="s">
        <v>726</v>
      </c>
      <c r="C1104" s="46" t="s">
        <v>727</v>
      </c>
      <c r="D1104" s="46" t="s">
        <v>1151</v>
      </c>
      <c r="E1104" s="46" t="s">
        <v>1653</v>
      </c>
      <c r="F1104" s="47">
        <v>0.2928</v>
      </c>
      <c r="G1104" s="46" t="s">
        <v>729</v>
      </c>
      <c r="H1104" s="48">
        <v>0.2928</v>
      </c>
      <c r="I1104" s="46" t="s">
        <v>1187</v>
      </c>
      <c r="J1104" s="49" t="s">
        <v>1621</v>
      </c>
      <c r="K1104" s="39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1"/>
      <c r="AF1104" s="10"/>
      <c r="AG1104" s="10"/>
      <c r="AH1104" s="10"/>
      <c r="AI1104" s="10"/>
    </row>
    <row r="1105" spans="1:35" ht="15.95" customHeight="1" x14ac:dyDescent="0.2">
      <c r="A1105" s="46" t="s">
        <v>401</v>
      </c>
      <c r="B1105" s="46" t="s">
        <v>726</v>
      </c>
      <c r="C1105" s="46" t="s">
        <v>727</v>
      </c>
      <c r="D1105" s="46" t="s">
        <v>1151</v>
      </c>
      <c r="E1105" s="46" t="s">
        <v>1654</v>
      </c>
      <c r="F1105" s="47">
        <v>0.46379999999999999</v>
      </c>
      <c r="G1105" s="46" t="s">
        <v>729</v>
      </c>
      <c r="H1105" s="48">
        <v>0.46379999999999999</v>
      </c>
      <c r="I1105" s="46" t="s">
        <v>1187</v>
      </c>
      <c r="J1105" s="49" t="s">
        <v>1423</v>
      </c>
      <c r="K1105" s="39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1"/>
      <c r="AF1105" s="10"/>
      <c r="AG1105" s="10"/>
      <c r="AH1105" s="10"/>
      <c r="AI1105" s="10"/>
    </row>
    <row r="1106" spans="1:35" ht="15.95" customHeight="1" x14ac:dyDescent="0.2">
      <c r="A1106" s="46" t="s">
        <v>402</v>
      </c>
      <c r="B1106" s="46" t="s">
        <v>726</v>
      </c>
      <c r="C1106" s="46" t="s">
        <v>727</v>
      </c>
      <c r="D1106" s="46" t="s">
        <v>1151</v>
      </c>
      <c r="E1106" s="46" t="s">
        <v>1655</v>
      </c>
      <c r="F1106" s="47">
        <v>3.7699999999999997E-2</v>
      </c>
      <c r="G1106" s="46" t="s">
        <v>729</v>
      </c>
      <c r="H1106" s="48">
        <v>3.7699999999999997E-2</v>
      </c>
      <c r="I1106" s="46" t="s">
        <v>1187</v>
      </c>
      <c r="J1106" s="49" t="s">
        <v>1656</v>
      </c>
      <c r="K1106" s="39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1"/>
      <c r="AF1106" s="10"/>
      <c r="AG1106" s="10"/>
      <c r="AH1106" s="10"/>
      <c r="AI1106" s="10"/>
    </row>
    <row r="1107" spans="1:35" ht="15.95" customHeight="1" x14ac:dyDescent="0.2">
      <c r="A1107" s="46" t="s">
        <v>403</v>
      </c>
      <c r="B1107" s="46" t="s">
        <v>726</v>
      </c>
      <c r="C1107" s="46" t="s">
        <v>727</v>
      </c>
      <c r="D1107" s="46" t="s">
        <v>1151</v>
      </c>
      <c r="E1107" s="46" t="s">
        <v>1657</v>
      </c>
      <c r="F1107" s="47">
        <v>0.39500000000000002</v>
      </c>
      <c r="G1107" s="46" t="s">
        <v>729</v>
      </c>
      <c r="H1107" s="48">
        <v>0.39500000000000002</v>
      </c>
      <c r="I1107" s="46" t="s">
        <v>1187</v>
      </c>
      <c r="J1107" s="49" t="s">
        <v>1168</v>
      </c>
      <c r="K1107" s="39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1"/>
      <c r="AF1107" s="10"/>
      <c r="AG1107" s="10"/>
      <c r="AH1107" s="10"/>
      <c r="AI1107" s="10"/>
    </row>
    <row r="1108" spans="1:35" ht="15.95" customHeight="1" x14ac:dyDescent="0.2">
      <c r="A1108" s="46" t="s">
        <v>404</v>
      </c>
      <c r="B1108" s="46" t="s">
        <v>726</v>
      </c>
      <c r="C1108" s="46" t="s">
        <v>727</v>
      </c>
      <c r="D1108" s="46" t="s">
        <v>1151</v>
      </c>
      <c r="E1108" s="46" t="s">
        <v>1658</v>
      </c>
      <c r="F1108" s="47">
        <v>0.30109999999999998</v>
      </c>
      <c r="G1108" s="46" t="s">
        <v>729</v>
      </c>
      <c r="H1108" s="48">
        <v>0.30109999999999998</v>
      </c>
      <c r="I1108" s="46" t="s">
        <v>1187</v>
      </c>
      <c r="J1108" s="49" t="s">
        <v>1168</v>
      </c>
      <c r="K1108" s="39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1"/>
      <c r="AF1108" s="10"/>
      <c r="AG1108" s="10"/>
      <c r="AH1108" s="10"/>
      <c r="AI1108" s="10"/>
    </row>
    <row r="1109" spans="1:35" ht="15.95" customHeight="1" x14ac:dyDescent="0.2">
      <c r="A1109" s="46" t="s">
        <v>405</v>
      </c>
      <c r="B1109" s="46" t="s">
        <v>726</v>
      </c>
      <c r="C1109" s="46" t="s">
        <v>727</v>
      </c>
      <c r="D1109" s="46" t="s">
        <v>1151</v>
      </c>
      <c r="E1109" s="46" t="s">
        <v>1659</v>
      </c>
      <c r="F1109" s="47">
        <v>6.9099999999999995E-2</v>
      </c>
      <c r="G1109" s="46" t="s">
        <v>729</v>
      </c>
      <c r="H1109" s="48">
        <v>6.9099999999999995E-2</v>
      </c>
      <c r="I1109" s="46" t="s">
        <v>1187</v>
      </c>
      <c r="J1109" s="49" t="s">
        <v>1168</v>
      </c>
      <c r="K1109" s="39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1"/>
      <c r="AF1109" s="10"/>
      <c r="AG1109" s="10"/>
      <c r="AH1109" s="10"/>
      <c r="AI1109" s="10"/>
    </row>
    <row r="1110" spans="1:35" ht="15.95" customHeight="1" x14ac:dyDescent="0.2">
      <c r="A1110" s="46" t="s">
        <v>406</v>
      </c>
      <c r="B1110" s="46" t="s">
        <v>726</v>
      </c>
      <c r="C1110" s="46" t="s">
        <v>727</v>
      </c>
      <c r="D1110" s="46" t="s">
        <v>1151</v>
      </c>
      <c r="E1110" s="46" t="s">
        <v>1660</v>
      </c>
      <c r="F1110" s="47">
        <v>3.6400000000000002E-2</v>
      </c>
      <c r="G1110" s="46" t="s">
        <v>30</v>
      </c>
      <c r="H1110" s="48">
        <v>3.6400000000000002E-2</v>
      </c>
      <c r="I1110" s="46" t="s">
        <v>1661</v>
      </c>
      <c r="J1110" s="49" t="s">
        <v>1662</v>
      </c>
      <c r="K1110" s="39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1"/>
      <c r="AF1110" s="10"/>
      <c r="AG1110" s="10"/>
      <c r="AH1110" s="10"/>
      <c r="AI1110" s="10"/>
    </row>
    <row r="1111" spans="1:35" ht="15.95" customHeight="1" x14ac:dyDescent="0.2">
      <c r="A1111" s="46" t="s">
        <v>407</v>
      </c>
      <c r="B1111" s="46" t="s">
        <v>726</v>
      </c>
      <c r="C1111" s="46" t="s">
        <v>727</v>
      </c>
      <c r="D1111" s="46" t="s">
        <v>1151</v>
      </c>
      <c r="E1111" s="46" t="s">
        <v>1663</v>
      </c>
      <c r="F1111" s="47">
        <v>1.6E-2</v>
      </c>
      <c r="G1111" s="46" t="s">
        <v>29</v>
      </c>
      <c r="H1111" s="48">
        <v>1.6E-2</v>
      </c>
      <c r="I1111" s="46" t="s">
        <v>1664</v>
      </c>
      <c r="J1111" s="49" t="s">
        <v>1242</v>
      </c>
      <c r="K1111" s="39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1"/>
      <c r="AF1111" s="10"/>
      <c r="AG1111" s="10"/>
      <c r="AH1111" s="10"/>
      <c r="AI1111" s="10"/>
    </row>
    <row r="1112" spans="1:35" ht="15.95" customHeight="1" x14ac:dyDescent="0.2">
      <c r="A1112" s="46" t="s">
        <v>408</v>
      </c>
      <c r="B1112" s="46" t="s">
        <v>726</v>
      </c>
      <c r="C1112" s="46" t="s">
        <v>727</v>
      </c>
      <c r="D1112" s="46" t="s">
        <v>1151</v>
      </c>
      <c r="E1112" s="50">
        <v>990</v>
      </c>
      <c r="F1112" s="47">
        <v>0.2051</v>
      </c>
      <c r="G1112" s="46" t="s">
        <v>729</v>
      </c>
      <c r="H1112" s="48">
        <v>0.2051</v>
      </c>
      <c r="I1112" s="46" t="s">
        <v>1187</v>
      </c>
      <c r="J1112" s="49" t="s">
        <v>1665</v>
      </c>
      <c r="K1112" s="39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1"/>
      <c r="AF1112" s="10"/>
      <c r="AG1112" s="10"/>
      <c r="AH1112" s="10"/>
      <c r="AI1112" s="10"/>
    </row>
    <row r="1113" spans="1:35" ht="15.95" customHeight="1" x14ac:dyDescent="0.2">
      <c r="A1113" s="46" t="s">
        <v>409</v>
      </c>
      <c r="B1113" s="46" t="s">
        <v>726</v>
      </c>
      <c r="C1113" s="46" t="s">
        <v>727</v>
      </c>
      <c r="D1113" s="46" t="s">
        <v>1151</v>
      </c>
      <c r="E1113" s="46" t="s">
        <v>1669</v>
      </c>
      <c r="F1113" s="47">
        <v>0.13270000000000001</v>
      </c>
      <c r="G1113" s="46" t="s">
        <v>729</v>
      </c>
      <c r="H1113" s="48">
        <v>0.13270000000000001</v>
      </c>
      <c r="I1113" s="46" t="s">
        <v>1187</v>
      </c>
      <c r="J1113" s="49" t="s">
        <v>1154</v>
      </c>
      <c r="K1113" s="39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1"/>
      <c r="AF1113" s="10"/>
      <c r="AG1113" s="10"/>
      <c r="AH1113" s="10"/>
      <c r="AI1113" s="10"/>
    </row>
    <row r="1114" spans="1:35" ht="15.95" customHeight="1" x14ac:dyDescent="0.2">
      <c r="A1114" s="214" t="s">
        <v>2310</v>
      </c>
      <c r="B1114" s="215"/>
      <c r="C1114" s="215"/>
      <c r="D1114" s="215"/>
      <c r="E1114" s="216"/>
      <c r="F1114" s="102">
        <f>SUM(F702:F1113)</f>
        <v>81.07170000000005</v>
      </c>
      <c r="G1114" s="101"/>
      <c r="H1114" s="73">
        <f>SUM(H702:H1113)</f>
        <v>81.071700000000092</v>
      </c>
      <c r="I1114" s="71"/>
      <c r="J1114" s="79"/>
      <c r="K1114" s="39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1"/>
      <c r="AF1114" s="10"/>
      <c r="AG1114" s="10"/>
      <c r="AH1114" s="10"/>
      <c r="AI1114" s="10"/>
    </row>
    <row r="1115" spans="1:35" ht="15.95" customHeight="1" x14ac:dyDescent="0.2">
      <c r="A1115" s="46" t="s">
        <v>54</v>
      </c>
      <c r="B1115" s="46" t="s">
        <v>726</v>
      </c>
      <c r="C1115" s="46" t="s">
        <v>727</v>
      </c>
      <c r="D1115" s="46" t="s">
        <v>1670</v>
      </c>
      <c r="E1115" s="50">
        <v>10</v>
      </c>
      <c r="F1115" s="47">
        <v>0.34</v>
      </c>
      <c r="G1115" s="46" t="s">
        <v>729</v>
      </c>
      <c r="H1115" s="48">
        <v>0.34</v>
      </c>
      <c r="I1115" s="46" t="s">
        <v>1671</v>
      </c>
      <c r="J1115" s="60"/>
      <c r="K1115" s="39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1"/>
      <c r="AF1115" s="10"/>
      <c r="AG1115" s="10"/>
      <c r="AH1115" s="10"/>
      <c r="AI1115" s="10"/>
    </row>
    <row r="1116" spans="1:35" ht="15.95" customHeight="1" x14ac:dyDescent="0.2">
      <c r="A1116" s="46" t="s">
        <v>55</v>
      </c>
      <c r="B1116" s="46" t="s">
        <v>726</v>
      </c>
      <c r="C1116" s="46" t="s">
        <v>727</v>
      </c>
      <c r="D1116" s="46" t="s">
        <v>1670</v>
      </c>
      <c r="E1116" s="50">
        <v>100</v>
      </c>
      <c r="F1116" s="47">
        <v>0.28999999999999998</v>
      </c>
      <c r="G1116" s="46" t="s">
        <v>37</v>
      </c>
      <c r="H1116" s="48">
        <v>0.28999999999999998</v>
      </c>
      <c r="I1116" s="46" t="s">
        <v>1672</v>
      </c>
      <c r="J1116" s="60"/>
      <c r="K1116" s="39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1"/>
      <c r="AF1116" s="10"/>
      <c r="AG1116" s="10"/>
      <c r="AH1116" s="10"/>
      <c r="AI1116" s="10"/>
    </row>
    <row r="1117" spans="1:35" ht="15.95" customHeight="1" x14ac:dyDescent="0.2">
      <c r="A1117" s="46" t="s">
        <v>56</v>
      </c>
      <c r="B1117" s="46" t="s">
        <v>726</v>
      </c>
      <c r="C1117" s="46" t="s">
        <v>727</v>
      </c>
      <c r="D1117" s="46" t="s">
        <v>1670</v>
      </c>
      <c r="E1117" s="50">
        <v>101</v>
      </c>
      <c r="F1117" s="47">
        <v>0.17</v>
      </c>
      <c r="G1117" s="46" t="s">
        <v>33</v>
      </c>
      <c r="H1117" s="48">
        <v>0.17</v>
      </c>
      <c r="I1117" s="46" t="s">
        <v>1672</v>
      </c>
      <c r="J1117" s="60"/>
      <c r="K1117" s="39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1"/>
      <c r="AF1117" s="10"/>
      <c r="AG1117" s="10"/>
      <c r="AH1117" s="10"/>
      <c r="AI1117" s="10"/>
    </row>
    <row r="1118" spans="1:35" ht="15.95" customHeight="1" x14ac:dyDescent="0.2">
      <c r="A1118" s="46" t="s">
        <v>57</v>
      </c>
      <c r="B1118" s="46" t="s">
        <v>726</v>
      </c>
      <c r="C1118" s="46" t="s">
        <v>727</v>
      </c>
      <c r="D1118" s="46" t="s">
        <v>1670</v>
      </c>
      <c r="E1118" s="50">
        <v>105</v>
      </c>
      <c r="F1118" s="47">
        <v>0.18</v>
      </c>
      <c r="G1118" s="46" t="s">
        <v>729</v>
      </c>
      <c r="H1118" s="48">
        <v>0.18</v>
      </c>
      <c r="I1118" s="46" t="s">
        <v>1671</v>
      </c>
      <c r="J1118" s="60"/>
      <c r="K1118" s="39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1"/>
      <c r="AF1118" s="10"/>
      <c r="AG1118" s="10"/>
      <c r="AH1118" s="10"/>
      <c r="AI1118" s="10"/>
    </row>
    <row r="1119" spans="1:35" ht="15.95" customHeight="1" x14ac:dyDescent="0.2">
      <c r="A1119" s="46" t="s">
        <v>58</v>
      </c>
      <c r="B1119" s="46" t="s">
        <v>726</v>
      </c>
      <c r="C1119" s="46" t="s">
        <v>727</v>
      </c>
      <c r="D1119" s="46" t="s">
        <v>1670</v>
      </c>
      <c r="E1119" s="50">
        <v>117</v>
      </c>
      <c r="F1119" s="47">
        <v>0.44</v>
      </c>
      <c r="G1119" s="46" t="s">
        <v>729</v>
      </c>
      <c r="H1119" s="48">
        <v>0.44</v>
      </c>
      <c r="I1119" s="46" t="s">
        <v>1671</v>
      </c>
      <c r="J1119" s="60"/>
      <c r="K1119" s="39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1"/>
      <c r="AF1119" s="10"/>
      <c r="AG1119" s="10"/>
      <c r="AH1119" s="10"/>
      <c r="AI1119" s="10"/>
    </row>
    <row r="1120" spans="1:35" ht="15.95" customHeight="1" x14ac:dyDescent="0.2">
      <c r="A1120" s="46" t="s">
        <v>59</v>
      </c>
      <c r="B1120" s="46" t="s">
        <v>726</v>
      </c>
      <c r="C1120" s="46" t="s">
        <v>727</v>
      </c>
      <c r="D1120" s="46" t="s">
        <v>1670</v>
      </c>
      <c r="E1120" s="50">
        <v>129</v>
      </c>
      <c r="F1120" s="47">
        <v>0.52</v>
      </c>
      <c r="G1120" s="46" t="s">
        <v>729</v>
      </c>
      <c r="H1120" s="48">
        <v>0.52</v>
      </c>
      <c r="I1120" s="46" t="s">
        <v>1671</v>
      </c>
      <c r="J1120" s="60"/>
      <c r="K1120" s="39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1"/>
      <c r="AF1120" s="10"/>
      <c r="AG1120" s="10"/>
      <c r="AH1120" s="10"/>
      <c r="AI1120" s="10"/>
    </row>
    <row r="1121" spans="1:35" ht="15.95" customHeight="1" x14ac:dyDescent="0.2">
      <c r="A1121" s="46" t="s">
        <v>60</v>
      </c>
      <c r="B1121" s="46" t="s">
        <v>726</v>
      </c>
      <c r="C1121" s="46" t="s">
        <v>727</v>
      </c>
      <c r="D1121" s="46" t="s">
        <v>1670</v>
      </c>
      <c r="E1121" s="50">
        <v>146</v>
      </c>
      <c r="F1121" s="47">
        <v>0.06</v>
      </c>
      <c r="G1121" s="46" t="s">
        <v>729</v>
      </c>
      <c r="H1121" s="48">
        <v>0.06</v>
      </c>
      <c r="I1121" s="46" t="s">
        <v>1671</v>
      </c>
      <c r="J1121" s="60"/>
      <c r="K1121" s="39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1"/>
      <c r="AF1121" s="10"/>
      <c r="AG1121" s="10"/>
      <c r="AH1121" s="10"/>
      <c r="AI1121" s="10"/>
    </row>
    <row r="1122" spans="1:35" ht="15.95" customHeight="1" x14ac:dyDescent="0.2">
      <c r="A1122" s="46" t="s">
        <v>61</v>
      </c>
      <c r="B1122" s="46" t="s">
        <v>726</v>
      </c>
      <c r="C1122" s="46" t="s">
        <v>727</v>
      </c>
      <c r="D1122" s="46" t="s">
        <v>1670</v>
      </c>
      <c r="E1122" s="50">
        <v>162</v>
      </c>
      <c r="F1122" s="47">
        <v>0.15</v>
      </c>
      <c r="G1122" s="46" t="s">
        <v>729</v>
      </c>
      <c r="H1122" s="48">
        <v>0.15</v>
      </c>
      <c r="I1122" s="46" t="s">
        <v>1671</v>
      </c>
      <c r="J1122" s="60"/>
      <c r="K1122" s="39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1"/>
      <c r="AF1122" s="10"/>
      <c r="AG1122" s="10"/>
      <c r="AH1122" s="10"/>
      <c r="AI1122" s="10"/>
    </row>
    <row r="1123" spans="1:35" ht="15.95" customHeight="1" x14ac:dyDescent="0.2">
      <c r="A1123" s="46" t="s">
        <v>62</v>
      </c>
      <c r="B1123" s="43" t="s">
        <v>726</v>
      </c>
      <c r="C1123" s="43" t="s">
        <v>727</v>
      </c>
      <c r="D1123" s="43" t="s">
        <v>1670</v>
      </c>
      <c r="E1123" s="51">
        <v>23</v>
      </c>
      <c r="F1123" s="44">
        <v>0.37</v>
      </c>
      <c r="G1123" s="43" t="s">
        <v>1673</v>
      </c>
      <c r="H1123" s="45">
        <v>0.37</v>
      </c>
      <c r="I1123" s="46" t="s">
        <v>1674</v>
      </c>
      <c r="J1123" s="61"/>
      <c r="K1123" s="38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1"/>
      <c r="AF1123" s="10"/>
      <c r="AG1123" s="10"/>
      <c r="AH1123" s="10"/>
      <c r="AI1123" s="10"/>
    </row>
    <row r="1124" spans="1:35" ht="15.95" customHeight="1" x14ac:dyDescent="0.2">
      <c r="A1124" s="46" t="s">
        <v>63</v>
      </c>
      <c r="B1124" s="46" t="s">
        <v>726</v>
      </c>
      <c r="C1124" s="46" t="s">
        <v>727</v>
      </c>
      <c r="D1124" s="46" t="s">
        <v>1670</v>
      </c>
      <c r="E1124" s="50">
        <v>29</v>
      </c>
      <c r="F1124" s="47">
        <v>0.6</v>
      </c>
      <c r="G1124" s="46" t="s">
        <v>729</v>
      </c>
      <c r="H1124" s="48">
        <v>0.6</v>
      </c>
      <c r="I1124" s="46" t="s">
        <v>1671</v>
      </c>
      <c r="J1124" s="60"/>
      <c r="K1124" s="39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1"/>
      <c r="AF1124" s="10"/>
      <c r="AG1124" s="10"/>
      <c r="AH1124" s="10"/>
      <c r="AI1124" s="10"/>
    </row>
    <row r="1125" spans="1:35" ht="15.95" customHeight="1" x14ac:dyDescent="0.2">
      <c r="A1125" s="46" t="s">
        <v>64</v>
      </c>
      <c r="B1125" s="46" t="s">
        <v>726</v>
      </c>
      <c r="C1125" s="46" t="s">
        <v>727</v>
      </c>
      <c r="D1125" s="46" t="s">
        <v>1670</v>
      </c>
      <c r="E1125" s="46" t="s">
        <v>1675</v>
      </c>
      <c r="F1125" s="47">
        <v>7.4200000000000002E-2</v>
      </c>
      <c r="G1125" s="46" t="s">
        <v>729</v>
      </c>
      <c r="H1125" s="48">
        <v>7.4200000000000002E-2</v>
      </c>
      <c r="I1125" s="46" t="s">
        <v>1676</v>
      </c>
      <c r="J1125" s="60"/>
      <c r="K1125" s="39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1"/>
      <c r="AF1125" s="10"/>
      <c r="AG1125" s="10"/>
      <c r="AH1125" s="10"/>
      <c r="AI1125" s="10"/>
    </row>
    <row r="1126" spans="1:35" ht="15.95" customHeight="1" x14ac:dyDescent="0.2">
      <c r="A1126" s="178" t="s">
        <v>65</v>
      </c>
      <c r="B1126" s="178" t="s">
        <v>726</v>
      </c>
      <c r="C1126" s="178" t="s">
        <v>727</v>
      </c>
      <c r="D1126" s="178" t="s">
        <v>1670</v>
      </c>
      <c r="E1126" s="184">
        <v>45</v>
      </c>
      <c r="F1126" s="176">
        <v>0.97</v>
      </c>
      <c r="G1126" s="62" t="s">
        <v>780</v>
      </c>
      <c r="H1126" s="62">
        <v>0.43</v>
      </c>
      <c r="I1126" s="180" t="s">
        <v>1677</v>
      </c>
      <c r="J1126" s="182" t="s">
        <v>1678</v>
      </c>
      <c r="K1126" s="4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1"/>
      <c r="AF1126" s="10"/>
      <c r="AG1126" s="10"/>
      <c r="AH1126" s="10"/>
      <c r="AI1126" s="10"/>
    </row>
    <row r="1127" spans="1:35" ht="15.95" customHeight="1" x14ac:dyDescent="0.2">
      <c r="A1127" s="179"/>
      <c r="B1127" s="179"/>
      <c r="C1127" s="179"/>
      <c r="D1127" s="179"/>
      <c r="E1127" s="185"/>
      <c r="F1127" s="177"/>
      <c r="G1127" s="62" t="s">
        <v>30</v>
      </c>
      <c r="H1127" s="62">
        <v>0.54</v>
      </c>
      <c r="I1127" s="181"/>
      <c r="J1127" s="183"/>
      <c r="K1127" s="4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1"/>
      <c r="AF1127" s="10"/>
      <c r="AG1127" s="10"/>
      <c r="AH1127" s="10"/>
      <c r="AI1127" s="10"/>
    </row>
    <row r="1128" spans="1:35" ht="15.95" customHeight="1" x14ac:dyDescent="0.2">
      <c r="A1128" s="46" t="s">
        <v>66</v>
      </c>
      <c r="B1128" s="46" t="s">
        <v>726</v>
      </c>
      <c r="C1128" s="46" t="s">
        <v>727</v>
      </c>
      <c r="D1128" s="46" t="s">
        <v>1670</v>
      </c>
      <c r="E1128" s="50">
        <v>57</v>
      </c>
      <c r="F1128" s="47">
        <v>0.19</v>
      </c>
      <c r="G1128" s="46" t="s">
        <v>729</v>
      </c>
      <c r="H1128" s="48">
        <v>0.19</v>
      </c>
      <c r="I1128" s="46" t="s">
        <v>1671</v>
      </c>
      <c r="J1128" s="60"/>
      <c r="K1128" s="39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1"/>
      <c r="AF1128" s="10"/>
      <c r="AG1128" s="10"/>
      <c r="AH1128" s="10"/>
      <c r="AI1128" s="10"/>
    </row>
    <row r="1129" spans="1:35" ht="15.95" customHeight="1" x14ac:dyDescent="0.2">
      <c r="A1129" s="46" t="s">
        <v>67</v>
      </c>
      <c r="B1129" s="46" t="s">
        <v>726</v>
      </c>
      <c r="C1129" s="46" t="s">
        <v>727</v>
      </c>
      <c r="D1129" s="46" t="s">
        <v>1670</v>
      </c>
      <c r="E1129" s="50">
        <v>62</v>
      </c>
      <c r="F1129" s="47">
        <v>0.08</v>
      </c>
      <c r="G1129" s="46" t="s">
        <v>729</v>
      </c>
      <c r="H1129" s="48">
        <v>0.08</v>
      </c>
      <c r="I1129" s="46" t="s">
        <v>1671</v>
      </c>
      <c r="J1129" s="60"/>
      <c r="K1129" s="39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1"/>
      <c r="AF1129" s="10"/>
      <c r="AG1129" s="10"/>
      <c r="AH1129" s="10"/>
      <c r="AI1129" s="10"/>
    </row>
    <row r="1130" spans="1:35" ht="15.95" customHeight="1" x14ac:dyDescent="0.2">
      <c r="A1130" s="46" t="s">
        <v>68</v>
      </c>
      <c r="B1130" s="46" t="s">
        <v>726</v>
      </c>
      <c r="C1130" s="46" t="s">
        <v>727</v>
      </c>
      <c r="D1130" s="46" t="s">
        <v>1670</v>
      </c>
      <c r="E1130" s="50">
        <v>69</v>
      </c>
      <c r="F1130" s="47">
        <v>0.5</v>
      </c>
      <c r="G1130" s="46" t="s">
        <v>943</v>
      </c>
      <c r="H1130" s="48">
        <v>0.5</v>
      </c>
      <c r="I1130" s="46" t="s">
        <v>1679</v>
      </c>
      <c r="J1130" s="60"/>
      <c r="K1130" s="39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1"/>
      <c r="AF1130" s="10"/>
      <c r="AG1130" s="10"/>
      <c r="AH1130" s="10"/>
      <c r="AI1130" s="10"/>
    </row>
    <row r="1131" spans="1:35" ht="15.95" customHeight="1" x14ac:dyDescent="0.2">
      <c r="A1131" s="46" t="s">
        <v>69</v>
      </c>
      <c r="B1131" s="46" t="s">
        <v>726</v>
      </c>
      <c r="C1131" s="46" t="s">
        <v>727</v>
      </c>
      <c r="D1131" s="46" t="s">
        <v>1670</v>
      </c>
      <c r="E1131" s="50">
        <v>85</v>
      </c>
      <c r="F1131" s="47">
        <v>0.53</v>
      </c>
      <c r="G1131" s="46" t="s">
        <v>729</v>
      </c>
      <c r="H1131" s="48">
        <v>0.53</v>
      </c>
      <c r="I1131" s="46" t="s">
        <v>1671</v>
      </c>
      <c r="J1131" s="60"/>
      <c r="K1131" s="39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1"/>
      <c r="AF1131" s="10"/>
      <c r="AG1131" s="10"/>
      <c r="AH1131" s="10"/>
      <c r="AI1131" s="10"/>
    </row>
    <row r="1132" spans="1:35" ht="15.95" customHeight="1" x14ac:dyDescent="0.2">
      <c r="A1132" s="171" t="s">
        <v>2311</v>
      </c>
      <c r="B1132" s="172"/>
      <c r="C1132" s="172"/>
      <c r="D1132" s="172"/>
      <c r="E1132" s="173"/>
      <c r="F1132" s="72">
        <f>SUM(F1115:F1131)</f>
        <v>5.4642000000000008</v>
      </c>
      <c r="G1132" s="71"/>
      <c r="H1132" s="73">
        <f>SUM(H1115:H1131)</f>
        <v>5.4642000000000008</v>
      </c>
      <c r="I1132" s="71"/>
      <c r="J1132" s="78"/>
      <c r="K1132" s="39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1"/>
      <c r="AF1132" s="10"/>
      <c r="AG1132" s="10"/>
      <c r="AH1132" s="10"/>
      <c r="AI1132" s="10"/>
    </row>
    <row r="1133" spans="1:35" ht="15.95" customHeight="1" x14ac:dyDescent="0.2">
      <c r="A1133" s="46" t="s">
        <v>54</v>
      </c>
      <c r="B1133" s="46" t="s">
        <v>726</v>
      </c>
      <c r="C1133" s="46" t="s">
        <v>727</v>
      </c>
      <c r="D1133" s="46" t="s">
        <v>1680</v>
      </c>
      <c r="E1133" s="46" t="s">
        <v>765</v>
      </c>
      <c r="F1133" s="47">
        <v>1.0486</v>
      </c>
      <c r="G1133" s="46" t="s">
        <v>729</v>
      </c>
      <c r="H1133" s="48">
        <v>1.0486</v>
      </c>
      <c r="I1133" s="46" t="s">
        <v>1681</v>
      </c>
      <c r="J1133" s="60"/>
      <c r="K1133" s="39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1"/>
      <c r="AF1133" s="10"/>
      <c r="AG1133" s="10"/>
      <c r="AH1133" s="10"/>
      <c r="AI1133" s="10"/>
    </row>
    <row r="1134" spans="1:35" ht="15.95" customHeight="1" x14ac:dyDescent="0.2">
      <c r="A1134" s="46" t="s">
        <v>55</v>
      </c>
      <c r="B1134" s="46" t="s">
        <v>726</v>
      </c>
      <c r="C1134" s="46" t="s">
        <v>727</v>
      </c>
      <c r="D1134" s="46" t="s">
        <v>1680</v>
      </c>
      <c r="E1134" s="46" t="s">
        <v>1682</v>
      </c>
      <c r="F1134" s="47">
        <v>0.4214</v>
      </c>
      <c r="G1134" s="46" t="s">
        <v>729</v>
      </c>
      <c r="H1134" s="48">
        <v>0.4214</v>
      </c>
      <c r="I1134" s="46" t="s">
        <v>1681</v>
      </c>
      <c r="J1134" s="60"/>
      <c r="K1134" s="39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1"/>
      <c r="AF1134" s="10"/>
      <c r="AG1134" s="10"/>
      <c r="AH1134" s="10"/>
      <c r="AI1134" s="10"/>
    </row>
    <row r="1135" spans="1:35" ht="15.95" customHeight="1" x14ac:dyDescent="0.2">
      <c r="A1135" s="46" t="s">
        <v>56</v>
      </c>
      <c r="B1135" s="46" t="s">
        <v>726</v>
      </c>
      <c r="C1135" s="46" t="s">
        <v>727</v>
      </c>
      <c r="D1135" s="46" t="s">
        <v>1680</v>
      </c>
      <c r="E1135" s="46" t="s">
        <v>1683</v>
      </c>
      <c r="F1135" s="47">
        <v>0.1</v>
      </c>
      <c r="G1135" s="46" t="s">
        <v>729</v>
      </c>
      <c r="H1135" s="48">
        <v>0.1</v>
      </c>
      <c r="I1135" s="46" t="s">
        <v>1681</v>
      </c>
      <c r="J1135" s="60"/>
      <c r="K1135" s="39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1"/>
      <c r="AF1135" s="10"/>
      <c r="AG1135" s="10"/>
      <c r="AH1135" s="10"/>
      <c r="AI1135" s="10"/>
    </row>
    <row r="1136" spans="1:35" ht="15.95" customHeight="1" x14ac:dyDescent="0.2">
      <c r="A1136" s="46" t="s">
        <v>57</v>
      </c>
      <c r="B1136" s="46" t="s">
        <v>726</v>
      </c>
      <c r="C1136" s="46" t="s">
        <v>727</v>
      </c>
      <c r="D1136" s="46" t="s">
        <v>1680</v>
      </c>
      <c r="E1136" s="46" t="s">
        <v>1684</v>
      </c>
      <c r="F1136" s="47">
        <v>6.0900000000000003E-2</v>
      </c>
      <c r="G1136" s="46" t="s">
        <v>729</v>
      </c>
      <c r="H1136" s="48">
        <v>6.0900000000000003E-2</v>
      </c>
      <c r="I1136" s="46" t="s">
        <v>1681</v>
      </c>
      <c r="J1136" s="60"/>
      <c r="K1136" s="39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1"/>
      <c r="AF1136" s="10"/>
      <c r="AG1136" s="10"/>
      <c r="AH1136" s="10"/>
      <c r="AI1136" s="10"/>
    </row>
    <row r="1137" spans="1:35" ht="15.95" customHeight="1" x14ac:dyDescent="0.2">
      <c r="A1137" s="46" t="s">
        <v>58</v>
      </c>
      <c r="B1137" s="46" t="s">
        <v>726</v>
      </c>
      <c r="C1137" s="46" t="s">
        <v>727</v>
      </c>
      <c r="D1137" s="46" t="s">
        <v>1680</v>
      </c>
      <c r="E1137" s="46" t="s">
        <v>1685</v>
      </c>
      <c r="F1137" s="47">
        <v>0.41749999999999998</v>
      </c>
      <c r="G1137" s="46" t="s">
        <v>729</v>
      </c>
      <c r="H1137" s="48">
        <v>0.41749999999999998</v>
      </c>
      <c r="I1137" s="46" t="s">
        <v>1681</v>
      </c>
      <c r="J1137" s="60"/>
      <c r="K1137" s="39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1"/>
      <c r="AF1137" s="10"/>
      <c r="AG1137" s="10"/>
      <c r="AH1137" s="10"/>
      <c r="AI1137" s="10"/>
    </row>
    <row r="1138" spans="1:35" ht="15.95" customHeight="1" x14ac:dyDescent="0.2">
      <c r="A1138" s="46" t="s">
        <v>59</v>
      </c>
      <c r="B1138" s="46" t="s">
        <v>726</v>
      </c>
      <c r="C1138" s="46" t="s">
        <v>727</v>
      </c>
      <c r="D1138" s="46" t="s">
        <v>1680</v>
      </c>
      <c r="E1138" s="46" t="s">
        <v>1686</v>
      </c>
      <c r="F1138" s="47">
        <v>0.01</v>
      </c>
      <c r="G1138" s="46" t="s">
        <v>729</v>
      </c>
      <c r="H1138" s="48">
        <v>0.01</v>
      </c>
      <c r="I1138" s="46" t="s">
        <v>1681</v>
      </c>
      <c r="J1138" s="60"/>
      <c r="K1138" s="39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1"/>
      <c r="AF1138" s="10"/>
      <c r="AG1138" s="10"/>
      <c r="AH1138" s="10"/>
      <c r="AI1138" s="10"/>
    </row>
    <row r="1139" spans="1:35" ht="15.95" customHeight="1" x14ac:dyDescent="0.2">
      <c r="A1139" s="46" t="s">
        <v>60</v>
      </c>
      <c r="B1139" s="46" t="s">
        <v>726</v>
      </c>
      <c r="C1139" s="46" t="s">
        <v>727</v>
      </c>
      <c r="D1139" s="46" t="s">
        <v>1680</v>
      </c>
      <c r="E1139" s="46" t="s">
        <v>772</v>
      </c>
      <c r="F1139" s="47">
        <v>0.22</v>
      </c>
      <c r="G1139" s="46" t="s">
        <v>729</v>
      </c>
      <c r="H1139" s="48">
        <v>0.22</v>
      </c>
      <c r="I1139" s="46" t="s">
        <v>1681</v>
      </c>
      <c r="J1139" s="60"/>
      <c r="K1139" s="39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1"/>
      <c r="AF1139" s="10"/>
      <c r="AG1139" s="10"/>
      <c r="AH1139" s="10"/>
      <c r="AI1139" s="10"/>
    </row>
    <row r="1140" spans="1:35" ht="15.95" customHeight="1" x14ac:dyDescent="0.2">
      <c r="A1140" s="46" t="s">
        <v>61</v>
      </c>
      <c r="B1140" s="46" t="s">
        <v>726</v>
      </c>
      <c r="C1140" s="46" t="s">
        <v>727</v>
      </c>
      <c r="D1140" s="46" t="s">
        <v>1680</v>
      </c>
      <c r="E1140" s="46" t="s">
        <v>1687</v>
      </c>
      <c r="F1140" s="47">
        <v>0.09</v>
      </c>
      <c r="G1140" s="46" t="s">
        <v>729</v>
      </c>
      <c r="H1140" s="48">
        <v>0.09</v>
      </c>
      <c r="I1140" s="46" t="s">
        <v>1681</v>
      </c>
      <c r="J1140" s="60"/>
      <c r="K1140" s="39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1"/>
      <c r="AF1140" s="10"/>
      <c r="AG1140" s="10"/>
      <c r="AH1140" s="10"/>
      <c r="AI1140" s="10"/>
    </row>
    <row r="1141" spans="1:35" ht="15.95" customHeight="1" x14ac:dyDescent="0.2">
      <c r="A1141" s="46" t="s">
        <v>62</v>
      </c>
      <c r="B1141" s="46" t="s">
        <v>726</v>
      </c>
      <c r="C1141" s="46" t="s">
        <v>727</v>
      </c>
      <c r="D1141" s="46" t="s">
        <v>1680</v>
      </c>
      <c r="E1141" s="46" t="s">
        <v>1688</v>
      </c>
      <c r="F1141" s="47">
        <v>0.1</v>
      </c>
      <c r="G1141" s="46" t="s">
        <v>729</v>
      </c>
      <c r="H1141" s="48">
        <v>0.1</v>
      </c>
      <c r="I1141" s="46" t="s">
        <v>1681</v>
      </c>
      <c r="J1141" s="60"/>
      <c r="K1141" s="39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1"/>
      <c r="AF1141" s="10"/>
      <c r="AG1141" s="10"/>
      <c r="AH1141" s="10"/>
      <c r="AI1141" s="10"/>
    </row>
    <row r="1142" spans="1:35" ht="15.95" customHeight="1" x14ac:dyDescent="0.2">
      <c r="A1142" s="178" t="s">
        <v>63</v>
      </c>
      <c r="B1142" s="178" t="s">
        <v>726</v>
      </c>
      <c r="C1142" s="178" t="s">
        <v>727</v>
      </c>
      <c r="D1142" s="178" t="s">
        <v>1680</v>
      </c>
      <c r="E1142" s="178" t="s">
        <v>1689</v>
      </c>
      <c r="F1142" s="176">
        <v>0.25</v>
      </c>
      <c r="G1142" s="46" t="s">
        <v>2362</v>
      </c>
      <c r="H1142" s="113">
        <v>0.22</v>
      </c>
      <c r="I1142" s="180" t="s">
        <v>1690</v>
      </c>
      <c r="J1142" s="174"/>
      <c r="K1142" s="39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1"/>
      <c r="AF1142" s="10"/>
      <c r="AG1142" s="10"/>
      <c r="AH1142" s="10"/>
      <c r="AI1142" s="10"/>
    </row>
    <row r="1143" spans="1:35" ht="15.95" customHeight="1" x14ac:dyDescent="0.2">
      <c r="A1143" s="179"/>
      <c r="B1143" s="179"/>
      <c r="C1143" s="179"/>
      <c r="D1143" s="179"/>
      <c r="E1143" s="179"/>
      <c r="F1143" s="177"/>
      <c r="G1143" s="46" t="s">
        <v>40</v>
      </c>
      <c r="H1143" s="113">
        <v>0.03</v>
      </c>
      <c r="I1143" s="181"/>
      <c r="J1143" s="175"/>
      <c r="K1143" s="39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1"/>
      <c r="AF1143" s="10"/>
      <c r="AG1143" s="10"/>
      <c r="AH1143" s="10"/>
      <c r="AI1143" s="10"/>
    </row>
    <row r="1144" spans="1:35" ht="15.95" customHeight="1" x14ac:dyDescent="0.2">
      <c r="A1144" s="46" t="s">
        <v>64</v>
      </c>
      <c r="B1144" s="46" t="s">
        <v>726</v>
      </c>
      <c r="C1144" s="46" t="s">
        <v>727</v>
      </c>
      <c r="D1144" s="46" t="s">
        <v>1680</v>
      </c>
      <c r="E1144" s="46" t="s">
        <v>1691</v>
      </c>
      <c r="F1144" s="47">
        <v>0.05</v>
      </c>
      <c r="G1144" s="46" t="s">
        <v>729</v>
      </c>
      <c r="H1144" s="48">
        <v>0.05</v>
      </c>
      <c r="I1144" s="46" t="s">
        <v>1681</v>
      </c>
      <c r="J1144" s="60"/>
      <c r="K1144" s="39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1"/>
      <c r="AF1144" s="10"/>
      <c r="AG1144" s="10"/>
      <c r="AH1144" s="10"/>
      <c r="AI1144" s="10"/>
    </row>
    <row r="1145" spans="1:35" ht="15.95" customHeight="1" x14ac:dyDescent="0.2">
      <c r="A1145" s="46" t="s">
        <v>65</v>
      </c>
      <c r="B1145" s="46" t="s">
        <v>726</v>
      </c>
      <c r="C1145" s="46" t="s">
        <v>727</v>
      </c>
      <c r="D1145" s="46" t="s">
        <v>1680</v>
      </c>
      <c r="E1145" s="46" t="s">
        <v>1692</v>
      </c>
      <c r="F1145" s="47">
        <v>0.04</v>
      </c>
      <c r="G1145" s="46" t="s">
        <v>729</v>
      </c>
      <c r="H1145" s="48">
        <v>0.04</v>
      </c>
      <c r="I1145" s="46" t="s">
        <v>1681</v>
      </c>
      <c r="J1145" s="60"/>
      <c r="K1145" s="39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1"/>
      <c r="AF1145" s="10"/>
      <c r="AG1145" s="10"/>
      <c r="AH1145" s="10"/>
      <c r="AI1145" s="10"/>
    </row>
    <row r="1146" spans="1:35" ht="15.95" customHeight="1" x14ac:dyDescent="0.2">
      <c r="A1146" s="46" t="s">
        <v>66</v>
      </c>
      <c r="B1146" s="46" t="s">
        <v>726</v>
      </c>
      <c r="C1146" s="46" t="s">
        <v>727</v>
      </c>
      <c r="D1146" s="46" t="s">
        <v>1680</v>
      </c>
      <c r="E1146" s="46" t="s">
        <v>1693</v>
      </c>
      <c r="F1146" s="47">
        <v>0.13</v>
      </c>
      <c r="G1146" s="46" t="s">
        <v>729</v>
      </c>
      <c r="H1146" s="48">
        <v>0.13</v>
      </c>
      <c r="I1146" s="46" t="s">
        <v>1681</v>
      </c>
      <c r="J1146" s="60"/>
      <c r="K1146" s="39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1"/>
      <c r="AF1146" s="10"/>
      <c r="AG1146" s="10"/>
      <c r="AH1146" s="10"/>
      <c r="AI1146" s="10"/>
    </row>
    <row r="1147" spans="1:35" ht="15.95" customHeight="1" x14ac:dyDescent="0.2">
      <c r="A1147" s="46" t="s">
        <v>67</v>
      </c>
      <c r="B1147" s="46" t="s">
        <v>726</v>
      </c>
      <c r="C1147" s="46" t="s">
        <v>727</v>
      </c>
      <c r="D1147" s="46" t="s">
        <v>1680</v>
      </c>
      <c r="E1147" s="46" t="s">
        <v>1694</v>
      </c>
      <c r="F1147" s="47">
        <v>1.9987999999999999</v>
      </c>
      <c r="G1147" s="46" t="s">
        <v>729</v>
      </c>
      <c r="H1147" s="48">
        <v>1.9987999999999999</v>
      </c>
      <c r="I1147" s="46" t="s">
        <v>1681</v>
      </c>
      <c r="J1147" s="60"/>
      <c r="K1147" s="39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1"/>
      <c r="AF1147" s="10"/>
      <c r="AG1147" s="10"/>
      <c r="AH1147" s="10"/>
      <c r="AI1147" s="10"/>
    </row>
    <row r="1148" spans="1:35" ht="15.95" customHeight="1" x14ac:dyDescent="0.2">
      <c r="A1148" s="178" t="s">
        <v>68</v>
      </c>
      <c r="B1148" s="178" t="s">
        <v>726</v>
      </c>
      <c r="C1148" s="178" t="s">
        <v>727</v>
      </c>
      <c r="D1148" s="178" t="s">
        <v>1680</v>
      </c>
      <c r="E1148" s="178" t="s">
        <v>1695</v>
      </c>
      <c r="F1148" s="176">
        <v>0.4541</v>
      </c>
      <c r="G1148" s="46" t="s">
        <v>2376</v>
      </c>
      <c r="H1148" s="62">
        <v>5.0500000000000003E-2</v>
      </c>
      <c r="I1148" s="180" t="s">
        <v>1696</v>
      </c>
      <c r="J1148" s="186"/>
      <c r="K1148" s="4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1"/>
      <c r="AF1148" s="10"/>
      <c r="AG1148" s="10"/>
      <c r="AH1148" s="10"/>
      <c r="AI1148" s="10"/>
    </row>
    <row r="1149" spans="1:35" ht="15.95" customHeight="1" x14ac:dyDescent="0.2">
      <c r="A1149" s="190"/>
      <c r="B1149" s="190"/>
      <c r="C1149" s="190"/>
      <c r="D1149" s="190"/>
      <c r="E1149" s="190"/>
      <c r="F1149" s="189"/>
      <c r="G1149" s="62" t="s">
        <v>1673</v>
      </c>
      <c r="H1149" s="62">
        <v>0.22750000000000001</v>
      </c>
      <c r="I1149" s="191"/>
      <c r="J1149" s="187"/>
      <c r="K1149" s="4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1"/>
      <c r="AF1149" s="10"/>
      <c r="AG1149" s="10"/>
      <c r="AH1149" s="10"/>
      <c r="AI1149" s="10"/>
    </row>
    <row r="1150" spans="1:35" ht="15.95" customHeight="1" x14ac:dyDescent="0.2">
      <c r="A1150" s="179"/>
      <c r="B1150" s="179"/>
      <c r="C1150" s="179"/>
      <c r="D1150" s="179"/>
      <c r="E1150" s="179"/>
      <c r="F1150" s="177"/>
      <c r="G1150" s="62" t="s">
        <v>2381</v>
      </c>
      <c r="H1150" s="62">
        <v>0.17610000000000001</v>
      </c>
      <c r="I1150" s="181"/>
      <c r="J1150" s="188"/>
      <c r="K1150" s="4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1"/>
      <c r="AF1150" s="10"/>
      <c r="AG1150" s="10"/>
      <c r="AH1150" s="10"/>
      <c r="AI1150" s="10"/>
    </row>
    <row r="1151" spans="1:35" ht="15.95" customHeight="1" x14ac:dyDescent="0.2">
      <c r="A1151" s="46" t="s">
        <v>69</v>
      </c>
      <c r="B1151" s="46" t="s">
        <v>726</v>
      </c>
      <c r="C1151" s="46" t="s">
        <v>727</v>
      </c>
      <c r="D1151" s="46" t="s">
        <v>1680</v>
      </c>
      <c r="E1151" s="50">
        <v>281</v>
      </c>
      <c r="F1151" s="47">
        <v>1.1285000000000001</v>
      </c>
      <c r="G1151" s="46" t="s">
        <v>729</v>
      </c>
      <c r="H1151" s="48">
        <v>1.1285000000000001</v>
      </c>
      <c r="I1151" s="46" t="s">
        <v>1681</v>
      </c>
      <c r="J1151" s="60"/>
      <c r="K1151" s="39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1"/>
      <c r="AF1151" s="10"/>
      <c r="AG1151" s="10"/>
      <c r="AH1151" s="10"/>
      <c r="AI1151" s="10"/>
    </row>
    <row r="1152" spans="1:35" ht="15.95" customHeight="1" x14ac:dyDescent="0.2">
      <c r="A1152" s="46" t="s">
        <v>70</v>
      </c>
      <c r="B1152" s="46" t="s">
        <v>726</v>
      </c>
      <c r="C1152" s="46" t="s">
        <v>727</v>
      </c>
      <c r="D1152" s="46" t="s">
        <v>1680</v>
      </c>
      <c r="E1152" s="46" t="s">
        <v>1697</v>
      </c>
      <c r="F1152" s="47">
        <v>0.16039999999999999</v>
      </c>
      <c r="G1152" s="46" t="s">
        <v>729</v>
      </c>
      <c r="H1152" s="48">
        <v>0.16039999999999999</v>
      </c>
      <c r="I1152" s="46" t="s">
        <v>1681</v>
      </c>
      <c r="J1152" s="60"/>
      <c r="K1152" s="39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1"/>
      <c r="AF1152" s="10"/>
      <c r="AG1152" s="10"/>
      <c r="AH1152" s="10"/>
      <c r="AI1152" s="10"/>
    </row>
    <row r="1153" spans="1:35" ht="15.95" customHeight="1" x14ac:dyDescent="0.2">
      <c r="A1153" s="46" t="s">
        <v>71</v>
      </c>
      <c r="B1153" s="46" t="s">
        <v>726</v>
      </c>
      <c r="C1153" s="46" t="s">
        <v>727</v>
      </c>
      <c r="D1153" s="46" t="s">
        <v>1680</v>
      </c>
      <c r="E1153" s="46" t="s">
        <v>1698</v>
      </c>
      <c r="F1153" s="47">
        <v>0.06</v>
      </c>
      <c r="G1153" s="46" t="s">
        <v>729</v>
      </c>
      <c r="H1153" s="48">
        <v>0.06</v>
      </c>
      <c r="I1153" s="46" t="s">
        <v>1681</v>
      </c>
      <c r="J1153" s="60"/>
      <c r="K1153" s="39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1"/>
      <c r="AF1153" s="10"/>
      <c r="AG1153" s="10"/>
      <c r="AH1153" s="10"/>
      <c r="AI1153" s="10"/>
    </row>
    <row r="1154" spans="1:35" ht="15.95" customHeight="1" x14ac:dyDescent="0.2">
      <c r="A1154" s="46" t="s">
        <v>72</v>
      </c>
      <c r="B1154" s="46" t="s">
        <v>726</v>
      </c>
      <c r="C1154" s="46" t="s">
        <v>727</v>
      </c>
      <c r="D1154" s="46" t="s">
        <v>1680</v>
      </c>
      <c r="E1154" s="46" t="s">
        <v>1699</v>
      </c>
      <c r="F1154" s="47">
        <v>0.49199999999999999</v>
      </c>
      <c r="G1154" s="46" t="s">
        <v>729</v>
      </c>
      <c r="H1154" s="48">
        <v>0.49199999999999999</v>
      </c>
      <c r="I1154" s="46" t="s">
        <v>1681</v>
      </c>
      <c r="J1154" s="60"/>
      <c r="K1154" s="39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1"/>
      <c r="AF1154" s="10"/>
      <c r="AG1154" s="10"/>
      <c r="AH1154" s="10"/>
      <c r="AI1154" s="10"/>
    </row>
    <row r="1155" spans="1:35" ht="15.95" customHeight="1" x14ac:dyDescent="0.2">
      <c r="A1155" s="46" t="s">
        <v>73</v>
      </c>
      <c r="B1155" s="46" t="s">
        <v>726</v>
      </c>
      <c r="C1155" s="46" t="s">
        <v>727</v>
      </c>
      <c r="D1155" s="46" t="s">
        <v>1680</v>
      </c>
      <c r="E1155" s="46" t="s">
        <v>1700</v>
      </c>
      <c r="F1155" s="47">
        <v>0.1042</v>
      </c>
      <c r="G1155" s="46" t="s">
        <v>729</v>
      </c>
      <c r="H1155" s="48">
        <v>0.1042</v>
      </c>
      <c r="I1155" s="46" t="s">
        <v>1681</v>
      </c>
      <c r="J1155" s="60"/>
      <c r="K1155" s="39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1"/>
      <c r="AF1155" s="10"/>
      <c r="AG1155" s="10"/>
      <c r="AH1155" s="10"/>
      <c r="AI1155" s="10"/>
    </row>
    <row r="1156" spans="1:35" ht="15.95" customHeight="1" x14ac:dyDescent="0.2">
      <c r="A1156" s="46" t="s">
        <v>74</v>
      </c>
      <c r="B1156" s="46" t="s">
        <v>726</v>
      </c>
      <c r="C1156" s="75" t="s">
        <v>727</v>
      </c>
      <c r="D1156" s="46" t="s">
        <v>1680</v>
      </c>
      <c r="E1156" s="118" t="s">
        <v>2395</v>
      </c>
      <c r="F1156" s="134">
        <v>0.1467</v>
      </c>
      <c r="G1156" s="43" t="s">
        <v>2390</v>
      </c>
      <c r="H1156" s="45">
        <v>0.1467</v>
      </c>
      <c r="I1156" s="46" t="s">
        <v>1701</v>
      </c>
      <c r="J1156" s="135" t="s">
        <v>1702</v>
      </c>
      <c r="K1156" s="38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1"/>
      <c r="AF1156" s="10"/>
      <c r="AG1156" s="10"/>
      <c r="AH1156" s="10"/>
      <c r="AI1156" s="10"/>
    </row>
    <row r="1157" spans="1:35" ht="15.95" customHeight="1" x14ac:dyDescent="0.2">
      <c r="A1157" s="178" t="s">
        <v>75</v>
      </c>
      <c r="B1157" s="178" t="s">
        <v>726</v>
      </c>
      <c r="C1157" s="178" t="s">
        <v>727</v>
      </c>
      <c r="D1157" s="178" t="s">
        <v>1680</v>
      </c>
      <c r="E1157" s="178" t="s">
        <v>2396</v>
      </c>
      <c r="F1157" s="176">
        <v>0.51380000000000003</v>
      </c>
      <c r="G1157" s="43" t="s">
        <v>2379</v>
      </c>
      <c r="H1157" s="64">
        <v>0.23330000000000001</v>
      </c>
      <c r="I1157" s="180" t="s">
        <v>1701</v>
      </c>
      <c r="J1157" s="182"/>
      <c r="K1157" s="41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1"/>
      <c r="AF1157" s="10"/>
      <c r="AG1157" s="10"/>
      <c r="AH1157" s="10"/>
      <c r="AI1157" s="10"/>
    </row>
    <row r="1158" spans="1:35" ht="15.95" customHeight="1" x14ac:dyDescent="0.2">
      <c r="A1158" s="190"/>
      <c r="B1158" s="190"/>
      <c r="C1158" s="190"/>
      <c r="D1158" s="190"/>
      <c r="E1158" s="190"/>
      <c r="F1158" s="189"/>
      <c r="G1158" s="64" t="s">
        <v>48</v>
      </c>
      <c r="H1158" s="64">
        <v>8.3999999999999995E-3</v>
      </c>
      <c r="I1158" s="191"/>
      <c r="J1158" s="192"/>
      <c r="K1158" s="41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1"/>
      <c r="AF1158" s="10"/>
      <c r="AG1158" s="10"/>
      <c r="AH1158" s="10"/>
      <c r="AI1158" s="10"/>
    </row>
    <row r="1159" spans="1:35" ht="15.95" customHeight="1" x14ac:dyDescent="0.2">
      <c r="A1159" s="179"/>
      <c r="B1159" s="179"/>
      <c r="C1159" s="179"/>
      <c r="D1159" s="179"/>
      <c r="E1159" s="179"/>
      <c r="F1159" s="177"/>
      <c r="G1159" s="64" t="s">
        <v>40</v>
      </c>
      <c r="H1159" s="64">
        <v>0.27210000000000001</v>
      </c>
      <c r="I1159" s="181"/>
      <c r="J1159" s="183"/>
      <c r="K1159" s="41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1"/>
      <c r="AF1159" s="10"/>
      <c r="AG1159" s="10"/>
      <c r="AH1159" s="10"/>
      <c r="AI1159" s="10"/>
    </row>
    <row r="1160" spans="1:35" ht="15.95" customHeight="1" x14ac:dyDescent="0.2">
      <c r="A1160" s="46" t="s">
        <v>76</v>
      </c>
      <c r="B1160" s="46" t="s">
        <v>726</v>
      </c>
      <c r="C1160" s="46" t="s">
        <v>727</v>
      </c>
      <c r="D1160" s="46" t="s">
        <v>1680</v>
      </c>
      <c r="E1160" s="46" t="s">
        <v>1703</v>
      </c>
      <c r="F1160" s="47">
        <v>7.0000000000000007E-2</v>
      </c>
      <c r="G1160" s="46" t="s">
        <v>729</v>
      </c>
      <c r="H1160" s="48">
        <v>7.0000000000000007E-2</v>
      </c>
      <c r="I1160" s="46" t="s">
        <v>1681</v>
      </c>
      <c r="J1160" s="60"/>
      <c r="K1160" s="39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1"/>
      <c r="AF1160" s="10"/>
      <c r="AG1160" s="10"/>
      <c r="AH1160" s="10"/>
      <c r="AI1160" s="10"/>
    </row>
    <row r="1161" spans="1:35" ht="15.95" customHeight="1" x14ac:dyDescent="0.2">
      <c r="A1161" s="46" t="s">
        <v>77</v>
      </c>
      <c r="B1161" s="46" t="s">
        <v>726</v>
      </c>
      <c r="C1161" s="46" t="s">
        <v>727</v>
      </c>
      <c r="D1161" s="46" t="s">
        <v>1680</v>
      </c>
      <c r="E1161" s="46" t="s">
        <v>1704</v>
      </c>
      <c r="F1161" s="47">
        <v>3.7999999999999999E-2</v>
      </c>
      <c r="G1161" s="46" t="s">
        <v>30</v>
      </c>
      <c r="H1161" s="48">
        <v>3.7999999999999999E-2</v>
      </c>
      <c r="I1161" s="46" t="s">
        <v>1705</v>
      </c>
      <c r="J1161" s="60"/>
      <c r="K1161" s="39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1"/>
      <c r="AF1161" s="10"/>
      <c r="AG1161" s="10"/>
      <c r="AH1161" s="10"/>
      <c r="AI1161" s="10"/>
    </row>
    <row r="1162" spans="1:35" ht="15.95" customHeight="1" x14ac:dyDescent="0.2">
      <c r="A1162" s="46" t="s">
        <v>78</v>
      </c>
      <c r="B1162" s="46" t="s">
        <v>726</v>
      </c>
      <c r="C1162" s="46" t="s">
        <v>727</v>
      </c>
      <c r="D1162" s="46" t="s">
        <v>1680</v>
      </c>
      <c r="E1162" s="50">
        <v>350</v>
      </c>
      <c r="F1162" s="47">
        <v>0.20749999999999999</v>
      </c>
      <c r="G1162" s="46" t="s">
        <v>729</v>
      </c>
      <c r="H1162" s="48">
        <v>0.20749999999999999</v>
      </c>
      <c r="I1162" s="46" t="s">
        <v>1681</v>
      </c>
      <c r="J1162" s="60"/>
      <c r="K1162" s="39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1"/>
      <c r="AF1162" s="10"/>
      <c r="AG1162" s="10"/>
      <c r="AH1162" s="10"/>
      <c r="AI1162" s="10"/>
    </row>
    <row r="1163" spans="1:35" ht="15.95" customHeight="1" x14ac:dyDescent="0.2">
      <c r="A1163" s="46" t="s">
        <v>79</v>
      </c>
      <c r="B1163" s="46" t="s">
        <v>726</v>
      </c>
      <c r="C1163" s="46" t="s">
        <v>727</v>
      </c>
      <c r="D1163" s="46" t="s">
        <v>1680</v>
      </c>
      <c r="E1163" s="46" t="s">
        <v>1706</v>
      </c>
      <c r="F1163" s="47">
        <v>0.23</v>
      </c>
      <c r="G1163" s="46" t="s">
        <v>33</v>
      </c>
      <c r="H1163" s="48">
        <v>0.23</v>
      </c>
      <c r="I1163" s="46" t="s">
        <v>1707</v>
      </c>
      <c r="J1163" s="60"/>
      <c r="K1163" s="39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1"/>
      <c r="AF1163" s="10"/>
      <c r="AG1163" s="10"/>
      <c r="AH1163" s="10"/>
      <c r="AI1163" s="10"/>
    </row>
    <row r="1164" spans="1:35" ht="15.95" customHeight="1" x14ac:dyDescent="0.2">
      <c r="A1164" s="46" t="s">
        <v>80</v>
      </c>
      <c r="B1164" s="46" t="s">
        <v>726</v>
      </c>
      <c r="C1164" s="46" t="s">
        <v>727</v>
      </c>
      <c r="D1164" s="46" t="s">
        <v>1680</v>
      </c>
      <c r="E1164" s="50">
        <v>365</v>
      </c>
      <c r="F1164" s="47">
        <v>0.04</v>
      </c>
      <c r="G1164" s="46" t="s">
        <v>729</v>
      </c>
      <c r="H1164" s="48">
        <v>0.04</v>
      </c>
      <c r="I1164" s="46" t="s">
        <v>1681</v>
      </c>
      <c r="J1164" s="60"/>
      <c r="K1164" s="39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1"/>
      <c r="AF1164" s="10"/>
      <c r="AG1164" s="10"/>
      <c r="AH1164" s="10"/>
      <c r="AI1164" s="10"/>
    </row>
    <row r="1165" spans="1:35" ht="15.95" customHeight="1" x14ac:dyDescent="0.2">
      <c r="A1165" s="46" t="s">
        <v>81</v>
      </c>
      <c r="B1165" s="46" t="s">
        <v>726</v>
      </c>
      <c r="C1165" s="46" t="s">
        <v>727</v>
      </c>
      <c r="D1165" s="46" t="s">
        <v>1680</v>
      </c>
      <c r="E1165" s="46" t="s">
        <v>1708</v>
      </c>
      <c r="F1165" s="47">
        <v>1.2</v>
      </c>
      <c r="G1165" s="46" t="s">
        <v>729</v>
      </c>
      <c r="H1165" s="48">
        <v>1.2</v>
      </c>
      <c r="I1165" s="46" t="s">
        <v>1681</v>
      </c>
      <c r="J1165" s="60"/>
      <c r="K1165" s="39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1"/>
      <c r="AF1165" s="10"/>
      <c r="AG1165" s="10"/>
      <c r="AH1165" s="10"/>
      <c r="AI1165" s="10"/>
    </row>
    <row r="1166" spans="1:35" ht="15.95" customHeight="1" x14ac:dyDescent="0.2">
      <c r="A1166" s="46" t="s">
        <v>82</v>
      </c>
      <c r="B1166" s="46" t="s">
        <v>726</v>
      </c>
      <c r="C1166" s="46" t="s">
        <v>727</v>
      </c>
      <c r="D1166" s="46" t="s">
        <v>1680</v>
      </c>
      <c r="E1166" s="46" t="s">
        <v>1709</v>
      </c>
      <c r="F1166" s="47">
        <v>0.37059999999999998</v>
      </c>
      <c r="G1166" s="46" t="s">
        <v>729</v>
      </c>
      <c r="H1166" s="48">
        <v>0.37059999999999998</v>
      </c>
      <c r="I1166" s="46" t="s">
        <v>1681</v>
      </c>
      <c r="J1166" s="60"/>
      <c r="K1166" s="39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1"/>
      <c r="AF1166" s="10"/>
      <c r="AG1166" s="10"/>
      <c r="AH1166" s="10"/>
      <c r="AI1166" s="10"/>
    </row>
    <row r="1167" spans="1:35" ht="15.95" customHeight="1" x14ac:dyDescent="0.2">
      <c r="A1167" s="46" t="s">
        <v>83</v>
      </c>
      <c r="B1167" s="46" t="s">
        <v>726</v>
      </c>
      <c r="C1167" s="46" t="s">
        <v>727</v>
      </c>
      <c r="D1167" s="46" t="s">
        <v>1680</v>
      </c>
      <c r="E1167" s="46" t="s">
        <v>866</v>
      </c>
      <c r="F1167" s="47">
        <v>0.05</v>
      </c>
      <c r="G1167" s="46" t="s">
        <v>729</v>
      </c>
      <c r="H1167" s="48">
        <v>0.05</v>
      </c>
      <c r="I1167" s="46" t="s">
        <v>1681</v>
      </c>
      <c r="J1167" s="60"/>
      <c r="K1167" s="39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1"/>
      <c r="AF1167" s="10"/>
      <c r="AG1167" s="10"/>
      <c r="AH1167" s="10"/>
      <c r="AI1167" s="10"/>
    </row>
    <row r="1168" spans="1:35" ht="15.95" customHeight="1" x14ac:dyDescent="0.2">
      <c r="A1168" s="46" t="s">
        <v>84</v>
      </c>
      <c r="B1168" s="46" t="s">
        <v>726</v>
      </c>
      <c r="C1168" s="46" t="s">
        <v>727</v>
      </c>
      <c r="D1168" s="46" t="s">
        <v>1680</v>
      </c>
      <c r="E1168" s="46" t="s">
        <v>1710</v>
      </c>
      <c r="F1168" s="47">
        <v>0.05</v>
      </c>
      <c r="G1168" s="46" t="s">
        <v>729</v>
      </c>
      <c r="H1168" s="48">
        <v>0.05</v>
      </c>
      <c r="I1168" s="46" t="s">
        <v>1681</v>
      </c>
      <c r="J1168" s="60"/>
      <c r="K1168" s="39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1"/>
      <c r="AF1168" s="10"/>
      <c r="AG1168" s="10"/>
      <c r="AH1168" s="10"/>
      <c r="AI1168" s="10"/>
    </row>
    <row r="1169" spans="1:35" ht="15.95" customHeight="1" x14ac:dyDescent="0.2">
      <c r="A1169" s="46" t="s">
        <v>85</v>
      </c>
      <c r="B1169" s="46" t="s">
        <v>726</v>
      </c>
      <c r="C1169" s="46" t="s">
        <v>727</v>
      </c>
      <c r="D1169" s="46" t="s">
        <v>1680</v>
      </c>
      <c r="E1169" s="46" t="s">
        <v>1711</v>
      </c>
      <c r="F1169" s="47">
        <v>0.16839999999999999</v>
      </c>
      <c r="G1169" s="46" t="s">
        <v>729</v>
      </c>
      <c r="H1169" s="48">
        <v>0.16839999999999999</v>
      </c>
      <c r="I1169" s="46" t="s">
        <v>1681</v>
      </c>
      <c r="J1169" s="60"/>
      <c r="K1169" s="39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1"/>
      <c r="AF1169" s="10"/>
      <c r="AG1169" s="10"/>
      <c r="AH1169" s="10"/>
      <c r="AI1169" s="10"/>
    </row>
    <row r="1170" spans="1:35" ht="15.95" customHeight="1" x14ac:dyDescent="0.2">
      <c r="A1170" s="46" t="s">
        <v>86</v>
      </c>
      <c r="B1170" s="46" t="s">
        <v>726</v>
      </c>
      <c r="C1170" s="46" t="s">
        <v>727</v>
      </c>
      <c r="D1170" s="46" t="s">
        <v>1680</v>
      </c>
      <c r="E1170" s="50">
        <v>430</v>
      </c>
      <c r="F1170" s="47">
        <v>0.23</v>
      </c>
      <c r="G1170" s="46" t="s">
        <v>729</v>
      </c>
      <c r="H1170" s="48">
        <v>0.23</v>
      </c>
      <c r="I1170" s="46" t="s">
        <v>1681</v>
      </c>
      <c r="J1170" s="60"/>
      <c r="K1170" s="39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1"/>
      <c r="AF1170" s="10"/>
      <c r="AG1170" s="10"/>
      <c r="AH1170" s="10"/>
      <c r="AI1170" s="10"/>
    </row>
    <row r="1171" spans="1:35" ht="15.95" customHeight="1" x14ac:dyDescent="0.2">
      <c r="A1171" s="46" t="s">
        <v>87</v>
      </c>
      <c r="B1171" s="46" t="s">
        <v>726</v>
      </c>
      <c r="C1171" s="46" t="s">
        <v>727</v>
      </c>
      <c r="D1171" s="46" t="s">
        <v>1680</v>
      </c>
      <c r="E1171" s="50">
        <v>432</v>
      </c>
      <c r="F1171" s="47">
        <v>0.32</v>
      </c>
      <c r="G1171" s="46" t="s">
        <v>33</v>
      </c>
      <c r="H1171" s="48">
        <v>0.32</v>
      </c>
      <c r="I1171" s="46" t="s">
        <v>1712</v>
      </c>
      <c r="J1171" s="60"/>
      <c r="K1171" s="39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1"/>
      <c r="AF1171" s="10"/>
      <c r="AG1171" s="10"/>
      <c r="AH1171" s="10"/>
      <c r="AI1171" s="10"/>
    </row>
    <row r="1172" spans="1:35" ht="15.95" customHeight="1" x14ac:dyDescent="0.2">
      <c r="A1172" s="46" t="s">
        <v>88</v>
      </c>
      <c r="B1172" s="46" t="s">
        <v>726</v>
      </c>
      <c r="C1172" s="46" t="s">
        <v>727</v>
      </c>
      <c r="D1172" s="46" t="s">
        <v>1680</v>
      </c>
      <c r="E1172" s="46" t="s">
        <v>1713</v>
      </c>
      <c r="F1172" s="47">
        <v>0.35</v>
      </c>
      <c r="G1172" s="46" t="s">
        <v>729</v>
      </c>
      <c r="H1172" s="48">
        <v>0.35</v>
      </c>
      <c r="I1172" s="46" t="s">
        <v>1681</v>
      </c>
      <c r="J1172" s="60"/>
      <c r="K1172" s="39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1"/>
      <c r="AF1172" s="10"/>
      <c r="AG1172" s="10"/>
      <c r="AH1172" s="10"/>
      <c r="AI1172" s="10"/>
    </row>
    <row r="1173" spans="1:35" ht="15.95" customHeight="1" x14ac:dyDescent="0.2">
      <c r="A1173" s="46" t="s">
        <v>89</v>
      </c>
      <c r="B1173" s="46" t="s">
        <v>726</v>
      </c>
      <c r="C1173" s="46" t="s">
        <v>727</v>
      </c>
      <c r="D1173" s="46" t="s">
        <v>1680</v>
      </c>
      <c r="E1173" s="50">
        <v>438</v>
      </c>
      <c r="F1173" s="47">
        <v>0.33479999999999999</v>
      </c>
      <c r="G1173" s="46" t="s">
        <v>729</v>
      </c>
      <c r="H1173" s="48">
        <v>0.33479999999999999</v>
      </c>
      <c r="I1173" s="46" t="s">
        <v>1681</v>
      </c>
      <c r="J1173" s="60"/>
      <c r="K1173" s="39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1"/>
      <c r="AF1173" s="10"/>
      <c r="AG1173" s="10"/>
      <c r="AH1173" s="10"/>
      <c r="AI1173" s="10"/>
    </row>
    <row r="1174" spans="1:35" ht="15.95" customHeight="1" x14ac:dyDescent="0.2">
      <c r="A1174" s="46" t="s">
        <v>90</v>
      </c>
      <c r="B1174" s="46" t="s">
        <v>726</v>
      </c>
      <c r="C1174" s="46" t="s">
        <v>727</v>
      </c>
      <c r="D1174" s="46" t="s">
        <v>1680</v>
      </c>
      <c r="E1174" s="50">
        <v>439</v>
      </c>
      <c r="F1174" s="47">
        <v>0.56999999999999995</v>
      </c>
      <c r="G1174" s="46" t="s">
        <v>729</v>
      </c>
      <c r="H1174" s="48">
        <v>0.56999999999999995</v>
      </c>
      <c r="I1174" s="46" t="s">
        <v>1681</v>
      </c>
      <c r="J1174" s="60"/>
      <c r="K1174" s="39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1"/>
      <c r="AF1174" s="10"/>
      <c r="AG1174" s="10"/>
      <c r="AH1174" s="10"/>
      <c r="AI1174" s="10"/>
    </row>
    <row r="1175" spans="1:35" ht="15.95" customHeight="1" x14ac:dyDescent="0.2">
      <c r="A1175" s="46" t="s">
        <v>91</v>
      </c>
      <c r="B1175" s="46" t="s">
        <v>726</v>
      </c>
      <c r="C1175" s="46" t="s">
        <v>727</v>
      </c>
      <c r="D1175" s="46" t="s">
        <v>1680</v>
      </c>
      <c r="E1175" s="50">
        <v>442</v>
      </c>
      <c r="F1175" s="47">
        <v>0.12</v>
      </c>
      <c r="G1175" s="46" t="s">
        <v>729</v>
      </c>
      <c r="H1175" s="48">
        <v>0.12</v>
      </c>
      <c r="I1175" s="46" t="s">
        <v>1681</v>
      </c>
      <c r="J1175" s="60"/>
      <c r="K1175" s="39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1"/>
      <c r="AF1175" s="10"/>
      <c r="AG1175" s="10"/>
      <c r="AH1175" s="10"/>
      <c r="AI1175" s="10"/>
    </row>
    <row r="1176" spans="1:35" ht="15.95" customHeight="1" x14ac:dyDescent="0.2">
      <c r="A1176" s="46" t="s">
        <v>92</v>
      </c>
      <c r="B1176" s="46" t="s">
        <v>726</v>
      </c>
      <c r="C1176" s="46" t="s">
        <v>727</v>
      </c>
      <c r="D1176" s="46" t="s">
        <v>1680</v>
      </c>
      <c r="E1176" s="50">
        <v>446</v>
      </c>
      <c r="F1176" s="47">
        <v>0.39529999999999998</v>
      </c>
      <c r="G1176" s="46" t="s">
        <v>729</v>
      </c>
      <c r="H1176" s="48">
        <v>0.39529999999999998</v>
      </c>
      <c r="I1176" s="46" t="s">
        <v>1681</v>
      </c>
      <c r="J1176" s="60"/>
      <c r="K1176" s="39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1"/>
      <c r="AF1176" s="10"/>
      <c r="AG1176" s="10"/>
      <c r="AH1176" s="10"/>
      <c r="AI1176" s="10"/>
    </row>
    <row r="1177" spans="1:35" ht="15.95" customHeight="1" x14ac:dyDescent="0.2">
      <c r="A1177" s="46" t="s">
        <v>93</v>
      </c>
      <c r="B1177" s="46" t="s">
        <v>726</v>
      </c>
      <c r="C1177" s="46" t="s">
        <v>727</v>
      </c>
      <c r="D1177" s="46" t="s">
        <v>1680</v>
      </c>
      <c r="E1177" s="46" t="s">
        <v>1714</v>
      </c>
      <c r="F1177" s="47">
        <v>0.2175</v>
      </c>
      <c r="G1177" s="46" t="s">
        <v>729</v>
      </c>
      <c r="H1177" s="48">
        <v>0.2175</v>
      </c>
      <c r="I1177" s="46" t="s">
        <v>1681</v>
      </c>
      <c r="J1177" s="60"/>
      <c r="K1177" s="39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1"/>
      <c r="AF1177" s="10"/>
      <c r="AG1177" s="10"/>
      <c r="AH1177" s="10"/>
      <c r="AI1177" s="10"/>
    </row>
    <row r="1178" spans="1:35" ht="15.95" customHeight="1" x14ac:dyDescent="0.2">
      <c r="A1178" s="46" t="s">
        <v>94</v>
      </c>
      <c r="B1178" s="46" t="s">
        <v>726</v>
      </c>
      <c r="C1178" s="46" t="s">
        <v>727</v>
      </c>
      <c r="D1178" s="46" t="s">
        <v>1680</v>
      </c>
      <c r="E1178" s="50">
        <v>453</v>
      </c>
      <c r="F1178" s="47">
        <v>0.37940000000000002</v>
      </c>
      <c r="G1178" s="46" t="s">
        <v>729</v>
      </c>
      <c r="H1178" s="48">
        <v>0.37940000000000002</v>
      </c>
      <c r="I1178" s="46" t="s">
        <v>1681</v>
      </c>
      <c r="J1178" s="60"/>
      <c r="K1178" s="39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1"/>
      <c r="AF1178" s="10"/>
      <c r="AG1178" s="10"/>
      <c r="AH1178" s="10"/>
      <c r="AI1178" s="10"/>
    </row>
    <row r="1179" spans="1:35" ht="15.95" customHeight="1" x14ac:dyDescent="0.2">
      <c r="A1179" s="46" t="s">
        <v>95</v>
      </c>
      <c r="B1179" s="46" t="s">
        <v>726</v>
      </c>
      <c r="C1179" s="46" t="s">
        <v>727</v>
      </c>
      <c r="D1179" s="46" t="s">
        <v>1680</v>
      </c>
      <c r="E1179" s="50">
        <v>457</v>
      </c>
      <c r="F1179" s="47">
        <v>0.24</v>
      </c>
      <c r="G1179" s="46" t="s">
        <v>729</v>
      </c>
      <c r="H1179" s="48">
        <v>0.24</v>
      </c>
      <c r="I1179" s="46" t="s">
        <v>1681</v>
      </c>
      <c r="J1179" s="60"/>
      <c r="K1179" s="39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1"/>
      <c r="AF1179" s="10"/>
      <c r="AG1179" s="10"/>
      <c r="AH1179" s="10"/>
      <c r="AI1179" s="10"/>
    </row>
    <row r="1180" spans="1:35" ht="15.95" customHeight="1" x14ac:dyDescent="0.2">
      <c r="A1180" s="46" t="s">
        <v>96</v>
      </c>
      <c r="B1180" s="46" t="s">
        <v>726</v>
      </c>
      <c r="C1180" s="46" t="s">
        <v>727</v>
      </c>
      <c r="D1180" s="46" t="s">
        <v>1680</v>
      </c>
      <c r="E1180" s="50">
        <v>462</v>
      </c>
      <c r="F1180" s="47">
        <v>0.38379999999999997</v>
      </c>
      <c r="G1180" s="46" t="s">
        <v>729</v>
      </c>
      <c r="H1180" s="48">
        <v>0.38379999999999997</v>
      </c>
      <c r="I1180" s="46" t="s">
        <v>1681</v>
      </c>
      <c r="J1180" s="60"/>
      <c r="K1180" s="39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1"/>
      <c r="AF1180" s="10"/>
      <c r="AG1180" s="10"/>
      <c r="AH1180" s="10"/>
      <c r="AI1180" s="10"/>
    </row>
    <row r="1181" spans="1:35" ht="15.95" customHeight="1" x14ac:dyDescent="0.2">
      <c r="A1181" s="46" t="s">
        <v>97</v>
      </c>
      <c r="B1181" s="46" t="s">
        <v>726</v>
      </c>
      <c r="C1181" s="46" t="s">
        <v>727</v>
      </c>
      <c r="D1181" s="46" t="s">
        <v>1680</v>
      </c>
      <c r="E1181" s="46" t="s">
        <v>1715</v>
      </c>
      <c r="F1181" s="47">
        <v>0.5</v>
      </c>
      <c r="G1181" s="46" t="s">
        <v>729</v>
      </c>
      <c r="H1181" s="48">
        <v>0.5</v>
      </c>
      <c r="I1181" s="46" t="s">
        <v>1681</v>
      </c>
      <c r="J1181" s="60"/>
      <c r="K1181" s="39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1"/>
      <c r="AF1181" s="10"/>
      <c r="AG1181" s="10"/>
      <c r="AH1181" s="10"/>
      <c r="AI1181" s="10"/>
    </row>
    <row r="1182" spans="1:35" ht="15.95" customHeight="1" x14ac:dyDescent="0.2">
      <c r="A1182" s="46" t="s">
        <v>98</v>
      </c>
      <c r="B1182" s="46" t="s">
        <v>726</v>
      </c>
      <c r="C1182" s="46" t="s">
        <v>727</v>
      </c>
      <c r="D1182" s="46" t="s">
        <v>1680</v>
      </c>
      <c r="E1182" s="46" t="s">
        <v>1716</v>
      </c>
      <c r="F1182" s="47">
        <v>0.11</v>
      </c>
      <c r="G1182" s="46" t="s">
        <v>729</v>
      </c>
      <c r="H1182" s="48">
        <v>0.11</v>
      </c>
      <c r="I1182" s="46" t="s">
        <v>1681</v>
      </c>
      <c r="J1182" s="60"/>
      <c r="K1182" s="39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1"/>
      <c r="AF1182" s="10"/>
      <c r="AG1182" s="10"/>
      <c r="AH1182" s="10"/>
      <c r="AI1182" s="10"/>
    </row>
    <row r="1183" spans="1:35" ht="15.95" customHeight="1" x14ac:dyDescent="0.2">
      <c r="A1183" s="46" t="s">
        <v>99</v>
      </c>
      <c r="B1183" s="46" t="s">
        <v>726</v>
      </c>
      <c r="C1183" s="46" t="s">
        <v>727</v>
      </c>
      <c r="D1183" s="46" t="s">
        <v>1680</v>
      </c>
      <c r="E1183" s="46" t="s">
        <v>1717</v>
      </c>
      <c r="F1183" s="47">
        <v>0.90590000000000004</v>
      </c>
      <c r="G1183" s="46" t="s">
        <v>729</v>
      </c>
      <c r="H1183" s="48">
        <v>0.90590000000000004</v>
      </c>
      <c r="I1183" s="46" t="s">
        <v>1681</v>
      </c>
      <c r="J1183" s="60"/>
      <c r="K1183" s="39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1"/>
      <c r="AF1183" s="10"/>
      <c r="AG1183" s="10"/>
      <c r="AH1183" s="10"/>
      <c r="AI1183" s="10"/>
    </row>
    <row r="1184" spans="1:35" ht="15.95" customHeight="1" x14ac:dyDescent="0.2">
      <c r="A1184" s="178" t="s">
        <v>100</v>
      </c>
      <c r="B1184" s="178" t="s">
        <v>726</v>
      </c>
      <c r="C1184" s="178" t="s">
        <v>727</v>
      </c>
      <c r="D1184" s="178" t="s">
        <v>1680</v>
      </c>
      <c r="E1184" s="178" t="s">
        <v>1718</v>
      </c>
      <c r="F1184" s="176">
        <v>1.33</v>
      </c>
      <c r="G1184" s="46" t="s">
        <v>967</v>
      </c>
      <c r="H1184" s="113">
        <v>0.21</v>
      </c>
      <c r="I1184" s="180" t="s">
        <v>1719</v>
      </c>
      <c r="J1184" s="186"/>
      <c r="K1184" s="4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1"/>
      <c r="AF1184" s="10"/>
      <c r="AG1184" s="10"/>
      <c r="AH1184" s="10"/>
      <c r="AI1184" s="10"/>
    </row>
    <row r="1185" spans="1:35" ht="15.95" customHeight="1" x14ac:dyDescent="0.2">
      <c r="A1185" s="190"/>
      <c r="B1185" s="190"/>
      <c r="C1185" s="190"/>
      <c r="D1185" s="190"/>
      <c r="E1185" s="190"/>
      <c r="F1185" s="189"/>
      <c r="G1185" s="46" t="s">
        <v>2378</v>
      </c>
      <c r="H1185" s="113">
        <v>0.23</v>
      </c>
      <c r="I1185" s="191"/>
      <c r="J1185" s="187"/>
      <c r="K1185" s="4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1"/>
      <c r="AF1185" s="10"/>
      <c r="AG1185" s="10"/>
      <c r="AH1185" s="10"/>
      <c r="AI1185" s="10"/>
    </row>
    <row r="1186" spans="1:35" ht="15.95" customHeight="1" x14ac:dyDescent="0.2">
      <c r="A1186" s="190"/>
      <c r="B1186" s="190"/>
      <c r="C1186" s="190"/>
      <c r="D1186" s="190"/>
      <c r="E1186" s="190"/>
      <c r="F1186" s="189"/>
      <c r="G1186" s="46" t="s">
        <v>2202</v>
      </c>
      <c r="H1186" s="113">
        <v>0.41</v>
      </c>
      <c r="I1186" s="191"/>
      <c r="J1186" s="187"/>
      <c r="K1186" s="4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1"/>
      <c r="AF1186" s="10"/>
      <c r="AG1186" s="10"/>
      <c r="AH1186" s="10"/>
      <c r="AI1186" s="10"/>
    </row>
    <row r="1187" spans="1:35" ht="15.95" customHeight="1" x14ac:dyDescent="0.2">
      <c r="A1187" s="190"/>
      <c r="B1187" s="190"/>
      <c r="C1187" s="190"/>
      <c r="D1187" s="190"/>
      <c r="E1187" s="190"/>
      <c r="F1187" s="189"/>
      <c r="G1187" s="46" t="s">
        <v>48</v>
      </c>
      <c r="H1187" s="113">
        <v>0.09</v>
      </c>
      <c r="I1187" s="191"/>
      <c r="J1187" s="187"/>
      <c r="K1187" s="4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1"/>
      <c r="AF1187" s="10"/>
      <c r="AG1187" s="10"/>
      <c r="AH1187" s="10"/>
      <c r="AI1187" s="10"/>
    </row>
    <row r="1188" spans="1:35" ht="15.95" customHeight="1" x14ac:dyDescent="0.2">
      <c r="A1188" s="179"/>
      <c r="B1188" s="179"/>
      <c r="C1188" s="179"/>
      <c r="D1188" s="179"/>
      <c r="E1188" s="179"/>
      <c r="F1188" s="177"/>
      <c r="G1188" s="46" t="s">
        <v>40</v>
      </c>
      <c r="H1188" s="113">
        <v>0.39</v>
      </c>
      <c r="I1188" s="181"/>
      <c r="J1188" s="188"/>
      <c r="K1188" s="4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1"/>
      <c r="AF1188" s="10"/>
      <c r="AG1188" s="10"/>
      <c r="AH1188" s="10"/>
      <c r="AI1188" s="10"/>
    </row>
    <row r="1189" spans="1:35" ht="15.95" customHeight="1" x14ac:dyDescent="0.2">
      <c r="A1189" s="46" t="s">
        <v>101</v>
      </c>
      <c r="B1189" s="46" t="s">
        <v>726</v>
      </c>
      <c r="C1189" s="46" t="s">
        <v>727</v>
      </c>
      <c r="D1189" s="46" t="s">
        <v>1680</v>
      </c>
      <c r="E1189" s="46" t="s">
        <v>1720</v>
      </c>
      <c r="F1189" s="47">
        <v>0.18360000000000001</v>
      </c>
      <c r="G1189" s="46" t="s">
        <v>729</v>
      </c>
      <c r="H1189" s="48">
        <v>0.18360000000000001</v>
      </c>
      <c r="I1189" s="46" t="s">
        <v>1681</v>
      </c>
      <c r="J1189" s="60"/>
      <c r="K1189" s="39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1"/>
      <c r="AF1189" s="10"/>
      <c r="AG1189" s="10"/>
      <c r="AH1189" s="10"/>
      <c r="AI1189" s="10"/>
    </row>
    <row r="1190" spans="1:35" ht="15.95" customHeight="1" x14ac:dyDescent="0.2">
      <c r="A1190" s="171" t="s">
        <v>2312</v>
      </c>
      <c r="B1190" s="172"/>
      <c r="C1190" s="172"/>
      <c r="D1190" s="172"/>
      <c r="E1190" s="173"/>
      <c r="F1190" s="82">
        <f>SUM(F1133:F1189)</f>
        <v>16.991699999999998</v>
      </c>
      <c r="G1190" s="83"/>
      <c r="H1190" s="84">
        <f>SUM(H1133:H1189)</f>
        <v>16.991699999999998</v>
      </c>
      <c r="I1190" s="83"/>
      <c r="J1190" s="85"/>
      <c r="K1190" s="38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1"/>
      <c r="AF1190" s="10"/>
      <c r="AG1190" s="10"/>
      <c r="AH1190" s="10"/>
      <c r="AI1190" s="10"/>
    </row>
    <row r="1191" spans="1:35" ht="15.95" customHeight="1" x14ac:dyDescent="0.2">
      <c r="A1191" s="46" t="s">
        <v>54</v>
      </c>
      <c r="B1191" s="43" t="s">
        <v>726</v>
      </c>
      <c r="C1191" s="43" t="s">
        <v>727</v>
      </c>
      <c r="D1191" s="43" t="s">
        <v>1721</v>
      </c>
      <c r="E1191" s="43" t="s">
        <v>1722</v>
      </c>
      <c r="F1191" s="44">
        <v>0.6</v>
      </c>
      <c r="G1191" s="43" t="s">
        <v>729</v>
      </c>
      <c r="H1191" s="45">
        <v>0.6</v>
      </c>
      <c r="I1191" s="46" t="s">
        <v>1723</v>
      </c>
      <c r="J1191" s="61"/>
      <c r="K1191" s="38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1"/>
      <c r="AF1191" s="10"/>
      <c r="AG1191" s="10"/>
      <c r="AH1191" s="10"/>
      <c r="AI1191" s="10"/>
    </row>
    <row r="1192" spans="1:35" ht="15.95" customHeight="1" x14ac:dyDescent="0.2">
      <c r="A1192" s="46" t="s">
        <v>55</v>
      </c>
      <c r="B1192" s="46" t="s">
        <v>726</v>
      </c>
      <c r="C1192" s="46" t="s">
        <v>727</v>
      </c>
      <c r="D1192" s="46" t="s">
        <v>1721</v>
      </c>
      <c r="E1192" s="46" t="s">
        <v>789</v>
      </c>
      <c r="F1192" s="47">
        <v>0.28000000000000003</v>
      </c>
      <c r="G1192" s="46" t="s">
        <v>1724</v>
      </c>
      <c r="H1192" s="48">
        <v>0.28000000000000003</v>
      </c>
      <c r="I1192" s="46" t="s">
        <v>1723</v>
      </c>
      <c r="J1192" s="60"/>
      <c r="K1192" s="39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1"/>
      <c r="AF1192" s="10"/>
      <c r="AG1192" s="10"/>
      <c r="AH1192" s="10"/>
      <c r="AI1192" s="10"/>
    </row>
    <row r="1193" spans="1:35" ht="15.95" customHeight="1" x14ac:dyDescent="0.2">
      <c r="A1193" s="46" t="s">
        <v>56</v>
      </c>
      <c r="B1193" s="46" t="s">
        <v>726</v>
      </c>
      <c r="C1193" s="46" t="s">
        <v>727</v>
      </c>
      <c r="D1193" s="46" t="s">
        <v>1721</v>
      </c>
      <c r="E1193" s="46" t="s">
        <v>1725</v>
      </c>
      <c r="F1193" s="47">
        <v>2.09</v>
      </c>
      <c r="G1193" s="46" t="s">
        <v>729</v>
      </c>
      <c r="H1193" s="48">
        <v>2.09</v>
      </c>
      <c r="I1193" s="46" t="s">
        <v>1723</v>
      </c>
      <c r="J1193" s="60"/>
      <c r="K1193" s="39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1"/>
      <c r="AF1193" s="10"/>
      <c r="AG1193" s="10"/>
      <c r="AH1193" s="10"/>
      <c r="AI1193" s="10"/>
    </row>
    <row r="1194" spans="1:35" ht="15.95" customHeight="1" x14ac:dyDescent="0.2">
      <c r="A1194" s="46" t="s">
        <v>57</v>
      </c>
      <c r="B1194" s="46" t="s">
        <v>726</v>
      </c>
      <c r="C1194" s="46" t="s">
        <v>727</v>
      </c>
      <c r="D1194" s="46" t="s">
        <v>1721</v>
      </c>
      <c r="E1194" s="46" t="s">
        <v>1726</v>
      </c>
      <c r="F1194" s="47">
        <v>0.12</v>
      </c>
      <c r="G1194" s="46" t="s">
        <v>729</v>
      </c>
      <c r="H1194" s="48">
        <v>0.12</v>
      </c>
      <c r="I1194" s="46" t="s">
        <v>1723</v>
      </c>
      <c r="J1194" s="60"/>
      <c r="K1194" s="39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1"/>
      <c r="AF1194" s="10"/>
      <c r="AG1194" s="10"/>
      <c r="AH1194" s="10"/>
      <c r="AI1194" s="10"/>
    </row>
    <row r="1195" spans="1:35" ht="15.95" customHeight="1" x14ac:dyDescent="0.2">
      <c r="A1195" s="46" t="s">
        <v>58</v>
      </c>
      <c r="B1195" s="46" t="s">
        <v>726</v>
      </c>
      <c r="C1195" s="46" t="s">
        <v>727</v>
      </c>
      <c r="D1195" s="46" t="s">
        <v>1721</v>
      </c>
      <c r="E1195" s="46" t="s">
        <v>1727</v>
      </c>
      <c r="F1195" s="47">
        <v>0.33</v>
      </c>
      <c r="G1195" s="46" t="s">
        <v>729</v>
      </c>
      <c r="H1195" s="48">
        <v>0.33</v>
      </c>
      <c r="I1195" s="46" t="s">
        <v>1723</v>
      </c>
      <c r="J1195" s="60"/>
      <c r="K1195" s="39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1"/>
      <c r="AF1195" s="10"/>
      <c r="AG1195" s="10"/>
      <c r="AH1195" s="10"/>
      <c r="AI1195" s="10"/>
    </row>
    <row r="1196" spans="1:35" ht="15.95" customHeight="1" x14ac:dyDescent="0.2">
      <c r="A1196" s="46" t="s">
        <v>59</v>
      </c>
      <c r="B1196" s="46" t="s">
        <v>726</v>
      </c>
      <c r="C1196" s="46" t="s">
        <v>727</v>
      </c>
      <c r="D1196" s="46" t="s">
        <v>1721</v>
      </c>
      <c r="E1196" s="46" t="s">
        <v>1728</v>
      </c>
      <c r="F1196" s="47">
        <v>0.32</v>
      </c>
      <c r="G1196" s="46" t="s">
        <v>729</v>
      </c>
      <c r="H1196" s="48">
        <v>0.32</v>
      </c>
      <c r="I1196" s="46" t="s">
        <v>1723</v>
      </c>
      <c r="J1196" s="60"/>
      <c r="K1196" s="39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1"/>
      <c r="AF1196" s="10"/>
      <c r="AG1196" s="10"/>
      <c r="AH1196" s="10"/>
      <c r="AI1196" s="10"/>
    </row>
    <row r="1197" spans="1:35" ht="15.95" customHeight="1" x14ac:dyDescent="0.2">
      <c r="A1197" s="46" t="s">
        <v>60</v>
      </c>
      <c r="B1197" s="46" t="s">
        <v>726</v>
      </c>
      <c r="C1197" s="46" t="s">
        <v>727</v>
      </c>
      <c r="D1197" s="46" t="s">
        <v>1721</v>
      </c>
      <c r="E1197" s="46" t="s">
        <v>1729</v>
      </c>
      <c r="F1197" s="47">
        <v>1.4</v>
      </c>
      <c r="G1197" s="46" t="s">
        <v>729</v>
      </c>
      <c r="H1197" s="48">
        <v>1.4</v>
      </c>
      <c r="I1197" s="46" t="s">
        <v>1723</v>
      </c>
      <c r="J1197" s="60"/>
      <c r="K1197" s="39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1"/>
      <c r="AF1197" s="10"/>
      <c r="AG1197" s="10"/>
      <c r="AH1197" s="10"/>
      <c r="AI1197" s="10"/>
    </row>
    <row r="1198" spans="1:35" ht="15.95" customHeight="1" x14ac:dyDescent="0.2">
      <c r="A1198" s="46" t="s">
        <v>61</v>
      </c>
      <c r="B1198" s="46" t="s">
        <v>726</v>
      </c>
      <c r="C1198" s="46" t="s">
        <v>727</v>
      </c>
      <c r="D1198" s="46" t="s">
        <v>1721</v>
      </c>
      <c r="E1198" s="46" t="s">
        <v>1730</v>
      </c>
      <c r="F1198" s="47">
        <v>0.17</v>
      </c>
      <c r="G1198" s="46" t="s">
        <v>729</v>
      </c>
      <c r="H1198" s="48">
        <v>0.17</v>
      </c>
      <c r="I1198" s="46" t="s">
        <v>1723</v>
      </c>
      <c r="J1198" s="60"/>
      <c r="K1198" s="39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1"/>
      <c r="AF1198" s="10"/>
      <c r="AG1198" s="10"/>
      <c r="AH1198" s="10"/>
      <c r="AI1198" s="10"/>
    </row>
    <row r="1199" spans="1:35" ht="15.95" customHeight="1" x14ac:dyDescent="0.2">
      <c r="A1199" s="46" t="s">
        <v>62</v>
      </c>
      <c r="B1199" s="46" t="s">
        <v>726</v>
      </c>
      <c r="C1199" s="46" t="s">
        <v>727</v>
      </c>
      <c r="D1199" s="46" t="s">
        <v>1721</v>
      </c>
      <c r="E1199" s="46" t="s">
        <v>1008</v>
      </c>
      <c r="F1199" s="47">
        <v>0.24</v>
      </c>
      <c r="G1199" s="46" t="s">
        <v>729</v>
      </c>
      <c r="H1199" s="48">
        <v>0.24</v>
      </c>
      <c r="I1199" s="46" t="s">
        <v>1723</v>
      </c>
      <c r="J1199" s="60"/>
      <c r="K1199" s="39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1"/>
      <c r="AF1199" s="10"/>
      <c r="AG1199" s="10"/>
      <c r="AH1199" s="10"/>
      <c r="AI1199" s="10"/>
    </row>
    <row r="1200" spans="1:35" ht="15.95" customHeight="1" x14ac:dyDescent="0.2">
      <c r="A1200" s="46" t="s">
        <v>63</v>
      </c>
      <c r="B1200" s="46" t="s">
        <v>726</v>
      </c>
      <c r="C1200" s="46" t="s">
        <v>727</v>
      </c>
      <c r="D1200" s="46" t="s">
        <v>1721</v>
      </c>
      <c r="E1200" s="46" t="s">
        <v>1731</v>
      </c>
      <c r="F1200" s="47">
        <v>0.02</v>
      </c>
      <c r="G1200" s="46" t="s">
        <v>729</v>
      </c>
      <c r="H1200" s="48">
        <v>0.02</v>
      </c>
      <c r="I1200" s="46" t="s">
        <v>1723</v>
      </c>
      <c r="J1200" s="60"/>
      <c r="K1200" s="39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1"/>
      <c r="AF1200" s="10"/>
      <c r="AG1200" s="10"/>
      <c r="AH1200" s="10"/>
      <c r="AI1200" s="10"/>
    </row>
    <row r="1201" spans="1:35" ht="15.95" customHeight="1" x14ac:dyDescent="0.2">
      <c r="A1201" s="46" t="s">
        <v>64</v>
      </c>
      <c r="B1201" s="46" t="s">
        <v>726</v>
      </c>
      <c r="C1201" s="46" t="s">
        <v>727</v>
      </c>
      <c r="D1201" s="46" t="s">
        <v>1721</v>
      </c>
      <c r="E1201" s="46" t="s">
        <v>1732</v>
      </c>
      <c r="F1201" s="47">
        <v>0.75</v>
      </c>
      <c r="G1201" s="46" t="s">
        <v>729</v>
      </c>
      <c r="H1201" s="48">
        <v>0.75</v>
      </c>
      <c r="I1201" s="46" t="s">
        <v>1723</v>
      </c>
      <c r="J1201" s="60"/>
      <c r="K1201" s="39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1"/>
      <c r="AF1201" s="10"/>
      <c r="AG1201" s="10"/>
      <c r="AH1201" s="10"/>
      <c r="AI1201" s="10"/>
    </row>
    <row r="1202" spans="1:35" ht="15.95" customHeight="1" x14ac:dyDescent="0.2">
      <c r="A1202" s="46" t="s">
        <v>65</v>
      </c>
      <c r="B1202" s="46" t="s">
        <v>726</v>
      </c>
      <c r="C1202" s="46" t="s">
        <v>727</v>
      </c>
      <c r="D1202" s="46" t="s">
        <v>1721</v>
      </c>
      <c r="E1202" s="46" t="s">
        <v>1733</v>
      </c>
      <c r="F1202" s="47">
        <v>1.39</v>
      </c>
      <c r="G1202" s="46" t="s">
        <v>729</v>
      </c>
      <c r="H1202" s="48">
        <v>1.39</v>
      </c>
      <c r="I1202" s="46" t="s">
        <v>1723</v>
      </c>
      <c r="J1202" s="60"/>
      <c r="K1202" s="39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1"/>
      <c r="AF1202" s="10"/>
      <c r="AG1202" s="10"/>
      <c r="AH1202" s="10"/>
      <c r="AI1202" s="10"/>
    </row>
    <row r="1203" spans="1:35" ht="15.95" customHeight="1" x14ac:dyDescent="0.2">
      <c r="A1203" s="46" t="s">
        <v>66</v>
      </c>
      <c r="B1203" s="46" t="s">
        <v>726</v>
      </c>
      <c r="C1203" s="46" t="s">
        <v>727</v>
      </c>
      <c r="D1203" s="46" t="s">
        <v>1721</v>
      </c>
      <c r="E1203" s="46" t="s">
        <v>1734</v>
      </c>
      <c r="F1203" s="47">
        <v>0.21</v>
      </c>
      <c r="G1203" s="46" t="s">
        <v>729</v>
      </c>
      <c r="H1203" s="48">
        <v>0.21</v>
      </c>
      <c r="I1203" s="46" t="s">
        <v>1723</v>
      </c>
      <c r="J1203" s="60"/>
      <c r="K1203" s="39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1"/>
      <c r="AF1203" s="10"/>
      <c r="AG1203" s="10"/>
      <c r="AH1203" s="10"/>
      <c r="AI1203" s="10"/>
    </row>
    <row r="1204" spans="1:35" ht="15.95" customHeight="1" x14ac:dyDescent="0.2">
      <c r="A1204" s="46" t="s">
        <v>67</v>
      </c>
      <c r="B1204" s="46" t="s">
        <v>726</v>
      </c>
      <c r="C1204" s="46" t="s">
        <v>727</v>
      </c>
      <c r="D1204" s="46" t="s">
        <v>1721</v>
      </c>
      <c r="E1204" s="46" t="s">
        <v>1735</v>
      </c>
      <c r="F1204" s="47">
        <v>0.43</v>
      </c>
      <c r="G1204" s="46" t="s">
        <v>729</v>
      </c>
      <c r="H1204" s="48">
        <v>0.43</v>
      </c>
      <c r="I1204" s="46" t="s">
        <v>1723</v>
      </c>
      <c r="J1204" s="60"/>
      <c r="K1204" s="39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1"/>
      <c r="AF1204" s="10"/>
      <c r="AG1204" s="10"/>
      <c r="AH1204" s="10"/>
      <c r="AI1204" s="10"/>
    </row>
    <row r="1205" spans="1:35" ht="15.95" customHeight="1" x14ac:dyDescent="0.2">
      <c r="A1205" s="46" t="s">
        <v>68</v>
      </c>
      <c r="B1205" s="46" t="s">
        <v>726</v>
      </c>
      <c r="C1205" s="46" t="s">
        <v>727</v>
      </c>
      <c r="D1205" s="46" t="s">
        <v>1721</v>
      </c>
      <c r="E1205" s="46" t="s">
        <v>1736</v>
      </c>
      <c r="F1205" s="47">
        <v>0.54</v>
      </c>
      <c r="G1205" s="46" t="s">
        <v>729</v>
      </c>
      <c r="H1205" s="48">
        <v>0.54</v>
      </c>
      <c r="I1205" s="46" t="s">
        <v>1723</v>
      </c>
      <c r="J1205" s="60"/>
      <c r="K1205" s="39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1"/>
      <c r="AF1205" s="10"/>
      <c r="AG1205" s="10"/>
      <c r="AH1205" s="10"/>
      <c r="AI1205" s="10"/>
    </row>
    <row r="1206" spans="1:35" ht="15.95" customHeight="1" x14ac:dyDescent="0.2">
      <c r="A1206" s="46" t="s">
        <v>69</v>
      </c>
      <c r="B1206" s="46" t="s">
        <v>726</v>
      </c>
      <c r="C1206" s="46" t="s">
        <v>727</v>
      </c>
      <c r="D1206" s="46" t="s">
        <v>1721</v>
      </c>
      <c r="E1206" s="50">
        <v>342</v>
      </c>
      <c r="F1206" s="47">
        <v>1.57</v>
      </c>
      <c r="G1206" s="46" t="s">
        <v>729</v>
      </c>
      <c r="H1206" s="48">
        <v>1.57</v>
      </c>
      <c r="I1206" s="46" t="s">
        <v>1723</v>
      </c>
      <c r="J1206" s="60"/>
      <c r="K1206" s="39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1"/>
      <c r="AF1206" s="10"/>
      <c r="AG1206" s="10"/>
      <c r="AH1206" s="10"/>
      <c r="AI1206" s="10"/>
    </row>
    <row r="1207" spans="1:35" ht="15.95" customHeight="1" x14ac:dyDescent="0.2">
      <c r="A1207" s="46" t="s">
        <v>70</v>
      </c>
      <c r="B1207" s="46" t="s">
        <v>726</v>
      </c>
      <c r="C1207" s="46" t="s">
        <v>727</v>
      </c>
      <c r="D1207" s="46" t="s">
        <v>1721</v>
      </c>
      <c r="E1207" s="46" t="s">
        <v>1737</v>
      </c>
      <c r="F1207" s="47">
        <v>0.3</v>
      </c>
      <c r="G1207" s="46" t="s">
        <v>729</v>
      </c>
      <c r="H1207" s="48">
        <v>0.3</v>
      </c>
      <c r="I1207" s="46" t="s">
        <v>1723</v>
      </c>
      <c r="J1207" s="60"/>
      <c r="K1207" s="39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1"/>
      <c r="AF1207" s="10"/>
      <c r="AG1207" s="10"/>
      <c r="AH1207" s="10"/>
      <c r="AI1207" s="10"/>
    </row>
    <row r="1208" spans="1:35" ht="15.95" customHeight="1" x14ac:dyDescent="0.2">
      <c r="A1208" s="46" t="s">
        <v>71</v>
      </c>
      <c r="B1208" s="46" t="s">
        <v>726</v>
      </c>
      <c r="C1208" s="46" t="s">
        <v>727</v>
      </c>
      <c r="D1208" s="46" t="s">
        <v>1721</v>
      </c>
      <c r="E1208" s="46" t="s">
        <v>1036</v>
      </c>
      <c r="F1208" s="47">
        <v>0.43</v>
      </c>
      <c r="G1208" s="46" t="s">
        <v>49</v>
      </c>
      <c r="H1208" s="48">
        <v>0.43</v>
      </c>
      <c r="I1208" s="46" t="s">
        <v>1723</v>
      </c>
      <c r="J1208" s="60"/>
      <c r="K1208" s="39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1"/>
      <c r="AF1208" s="10"/>
      <c r="AG1208" s="10"/>
      <c r="AH1208" s="10"/>
      <c r="AI1208" s="10"/>
    </row>
    <row r="1209" spans="1:35" ht="15.95" customHeight="1" x14ac:dyDescent="0.2">
      <c r="A1209" s="46" t="s">
        <v>72</v>
      </c>
      <c r="B1209" s="46" t="s">
        <v>726</v>
      </c>
      <c r="C1209" s="46" t="s">
        <v>727</v>
      </c>
      <c r="D1209" s="46" t="s">
        <v>1721</v>
      </c>
      <c r="E1209" s="46" t="s">
        <v>1738</v>
      </c>
      <c r="F1209" s="47">
        <v>1.82</v>
      </c>
      <c r="G1209" s="46" t="s">
        <v>729</v>
      </c>
      <c r="H1209" s="48">
        <v>1.82</v>
      </c>
      <c r="I1209" s="46" t="s">
        <v>1723</v>
      </c>
      <c r="J1209" s="60"/>
      <c r="K1209" s="39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1"/>
      <c r="AF1209" s="10"/>
      <c r="AG1209" s="10"/>
      <c r="AH1209" s="10"/>
      <c r="AI1209" s="10"/>
    </row>
    <row r="1210" spans="1:35" ht="15.95" customHeight="1" x14ac:dyDescent="0.2">
      <c r="A1210" s="46" t="s">
        <v>73</v>
      </c>
      <c r="B1210" s="46" t="s">
        <v>726</v>
      </c>
      <c r="C1210" s="46" t="s">
        <v>727</v>
      </c>
      <c r="D1210" s="46" t="s">
        <v>1721</v>
      </c>
      <c r="E1210" s="46" t="s">
        <v>1739</v>
      </c>
      <c r="F1210" s="47">
        <v>0.35</v>
      </c>
      <c r="G1210" s="46" t="s">
        <v>729</v>
      </c>
      <c r="H1210" s="48">
        <v>0.35</v>
      </c>
      <c r="I1210" s="46" t="s">
        <v>1723</v>
      </c>
      <c r="J1210" s="60"/>
      <c r="K1210" s="39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1"/>
      <c r="AF1210" s="10"/>
      <c r="AG1210" s="10"/>
      <c r="AH1210" s="10"/>
      <c r="AI1210" s="10"/>
    </row>
    <row r="1211" spans="1:35" ht="15.95" customHeight="1" x14ac:dyDescent="0.2">
      <c r="A1211" s="46" t="s">
        <v>74</v>
      </c>
      <c r="B1211" s="46" t="s">
        <v>726</v>
      </c>
      <c r="C1211" s="46" t="s">
        <v>727</v>
      </c>
      <c r="D1211" s="46" t="s">
        <v>1721</v>
      </c>
      <c r="E1211" s="46" t="s">
        <v>1740</v>
      </c>
      <c r="F1211" s="47">
        <v>0.2</v>
      </c>
      <c r="G1211" s="46" t="s">
        <v>729</v>
      </c>
      <c r="H1211" s="48">
        <v>0.2</v>
      </c>
      <c r="I1211" s="46" t="s">
        <v>1723</v>
      </c>
      <c r="J1211" s="60"/>
      <c r="K1211" s="39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1"/>
      <c r="AF1211" s="10"/>
      <c r="AG1211" s="10"/>
      <c r="AH1211" s="10"/>
      <c r="AI1211" s="10"/>
    </row>
    <row r="1212" spans="1:35" ht="15.95" customHeight="1" x14ac:dyDescent="0.2">
      <c r="A1212" s="46" t="s">
        <v>75</v>
      </c>
      <c r="B1212" s="46" t="s">
        <v>726</v>
      </c>
      <c r="C1212" s="46" t="s">
        <v>727</v>
      </c>
      <c r="D1212" s="46" t="s">
        <v>1721</v>
      </c>
      <c r="E1212" s="46" t="s">
        <v>1010</v>
      </c>
      <c r="F1212" s="47">
        <v>0.45</v>
      </c>
      <c r="G1212" s="46" t="s">
        <v>729</v>
      </c>
      <c r="H1212" s="48">
        <v>0.45</v>
      </c>
      <c r="I1212" s="46" t="s">
        <v>1723</v>
      </c>
      <c r="J1212" s="60"/>
      <c r="K1212" s="39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1"/>
      <c r="AF1212" s="10"/>
      <c r="AG1212" s="10"/>
      <c r="AH1212" s="10"/>
      <c r="AI1212" s="10"/>
    </row>
    <row r="1213" spans="1:35" ht="15.95" customHeight="1" x14ac:dyDescent="0.2">
      <c r="A1213" s="46" t="s">
        <v>76</v>
      </c>
      <c r="B1213" s="46" t="s">
        <v>726</v>
      </c>
      <c r="C1213" s="46" t="s">
        <v>727</v>
      </c>
      <c r="D1213" s="46" t="s">
        <v>1721</v>
      </c>
      <c r="E1213" s="50">
        <v>69</v>
      </c>
      <c r="F1213" s="47">
        <v>0.12</v>
      </c>
      <c r="G1213" s="46" t="s">
        <v>729</v>
      </c>
      <c r="H1213" s="48">
        <v>0.12</v>
      </c>
      <c r="I1213" s="46" t="s">
        <v>1723</v>
      </c>
      <c r="J1213" s="60"/>
      <c r="K1213" s="39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1"/>
      <c r="AF1213" s="10"/>
      <c r="AG1213" s="10"/>
      <c r="AH1213" s="10"/>
      <c r="AI1213" s="10"/>
    </row>
    <row r="1214" spans="1:35" ht="15.95" customHeight="1" x14ac:dyDescent="0.2">
      <c r="A1214" s="46" t="s">
        <v>77</v>
      </c>
      <c r="B1214" s="46" t="s">
        <v>726</v>
      </c>
      <c r="C1214" s="46" t="s">
        <v>727</v>
      </c>
      <c r="D1214" s="46" t="s">
        <v>1721</v>
      </c>
      <c r="E1214" s="46" t="s">
        <v>1741</v>
      </c>
      <c r="F1214" s="47">
        <v>0.25</v>
      </c>
      <c r="G1214" s="46" t="s">
        <v>729</v>
      </c>
      <c r="H1214" s="48">
        <v>0.25</v>
      </c>
      <c r="I1214" s="46" t="s">
        <v>1723</v>
      </c>
      <c r="J1214" s="60"/>
      <c r="K1214" s="39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1"/>
      <c r="AF1214" s="10"/>
      <c r="AG1214" s="10"/>
      <c r="AH1214" s="10"/>
      <c r="AI1214" s="10"/>
    </row>
    <row r="1215" spans="1:35" ht="15.95" customHeight="1" x14ac:dyDescent="0.2">
      <c r="A1215" s="46" t="s">
        <v>78</v>
      </c>
      <c r="B1215" s="46" t="s">
        <v>726</v>
      </c>
      <c r="C1215" s="46" t="s">
        <v>727</v>
      </c>
      <c r="D1215" s="46" t="s">
        <v>1721</v>
      </c>
      <c r="E1215" s="46" t="s">
        <v>1742</v>
      </c>
      <c r="F1215" s="47">
        <v>0.43</v>
      </c>
      <c r="G1215" s="46" t="s">
        <v>729</v>
      </c>
      <c r="H1215" s="48">
        <v>0.43</v>
      </c>
      <c r="I1215" s="46" t="s">
        <v>1723</v>
      </c>
      <c r="J1215" s="60"/>
      <c r="K1215" s="39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1"/>
      <c r="AF1215" s="10"/>
      <c r="AG1215" s="10"/>
      <c r="AH1215" s="10"/>
      <c r="AI1215" s="10"/>
    </row>
    <row r="1216" spans="1:35" ht="15.95" customHeight="1" x14ac:dyDescent="0.2">
      <c r="A1216" s="171" t="s">
        <v>2313</v>
      </c>
      <c r="B1216" s="172"/>
      <c r="C1216" s="172"/>
      <c r="D1216" s="172"/>
      <c r="E1216" s="173"/>
      <c r="F1216" s="72">
        <f>SUM(F1191:F1215)</f>
        <v>14.809999999999999</v>
      </c>
      <c r="G1216" s="71"/>
      <c r="H1216" s="73">
        <f>SUM(H1191:H1215)</f>
        <v>14.809999999999999</v>
      </c>
      <c r="I1216" s="71"/>
      <c r="J1216" s="78"/>
      <c r="K1216" s="39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1"/>
      <c r="AF1216" s="10"/>
      <c r="AG1216" s="10"/>
      <c r="AH1216" s="10"/>
      <c r="AI1216" s="10"/>
    </row>
    <row r="1217" spans="1:35" ht="15.95" customHeight="1" x14ac:dyDescent="0.2">
      <c r="A1217" s="46" t="s">
        <v>54</v>
      </c>
      <c r="B1217" s="46" t="s">
        <v>726</v>
      </c>
      <c r="C1217" s="46" t="s">
        <v>727</v>
      </c>
      <c r="D1217" s="46" t="s">
        <v>1743</v>
      </c>
      <c r="E1217" s="46" t="s">
        <v>897</v>
      </c>
      <c r="F1217" s="47">
        <v>0.2</v>
      </c>
      <c r="G1217" s="46" t="s">
        <v>48</v>
      </c>
      <c r="H1217" s="48">
        <v>0.2</v>
      </c>
      <c r="I1217" s="46" t="s">
        <v>1744</v>
      </c>
      <c r="J1217" s="60"/>
      <c r="K1217" s="39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1"/>
      <c r="AF1217" s="10"/>
      <c r="AG1217" s="10"/>
      <c r="AH1217" s="10"/>
      <c r="AI1217" s="10"/>
    </row>
    <row r="1218" spans="1:35" ht="15.95" customHeight="1" x14ac:dyDescent="0.2">
      <c r="A1218" s="46" t="s">
        <v>55</v>
      </c>
      <c r="B1218" s="46" t="s">
        <v>726</v>
      </c>
      <c r="C1218" s="46" t="s">
        <v>727</v>
      </c>
      <c r="D1218" s="46" t="s">
        <v>1743</v>
      </c>
      <c r="E1218" s="50">
        <v>105</v>
      </c>
      <c r="F1218" s="47">
        <v>0.53</v>
      </c>
      <c r="G1218" s="46" t="s">
        <v>729</v>
      </c>
      <c r="H1218" s="48">
        <v>0.53</v>
      </c>
      <c r="I1218" s="46" t="s">
        <v>1745</v>
      </c>
      <c r="J1218" s="60"/>
      <c r="K1218" s="39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1"/>
      <c r="AF1218" s="10"/>
      <c r="AG1218" s="10"/>
      <c r="AH1218" s="10"/>
      <c r="AI1218" s="10"/>
    </row>
    <row r="1219" spans="1:35" ht="15.95" customHeight="1" x14ac:dyDescent="0.2">
      <c r="A1219" s="46" t="s">
        <v>56</v>
      </c>
      <c r="B1219" s="46" t="s">
        <v>726</v>
      </c>
      <c r="C1219" s="46" t="s">
        <v>727</v>
      </c>
      <c r="D1219" s="46" t="s">
        <v>1743</v>
      </c>
      <c r="E1219" s="46" t="s">
        <v>1746</v>
      </c>
      <c r="F1219" s="47">
        <v>0.09</v>
      </c>
      <c r="G1219" s="46" t="s">
        <v>729</v>
      </c>
      <c r="H1219" s="48">
        <v>0.09</v>
      </c>
      <c r="I1219" s="46" t="s">
        <v>1745</v>
      </c>
      <c r="J1219" s="60"/>
      <c r="K1219" s="39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1"/>
      <c r="AF1219" s="10"/>
      <c r="AG1219" s="10"/>
      <c r="AH1219" s="10"/>
      <c r="AI1219" s="10"/>
    </row>
    <row r="1220" spans="1:35" ht="15.95" customHeight="1" x14ac:dyDescent="0.2">
      <c r="A1220" s="46" t="s">
        <v>57</v>
      </c>
      <c r="B1220" s="46" t="s">
        <v>726</v>
      </c>
      <c r="C1220" s="46" t="s">
        <v>727</v>
      </c>
      <c r="D1220" s="46" t="s">
        <v>1743</v>
      </c>
      <c r="E1220" s="46" t="s">
        <v>1747</v>
      </c>
      <c r="F1220" s="47">
        <v>1.53</v>
      </c>
      <c r="G1220" s="46" t="s">
        <v>729</v>
      </c>
      <c r="H1220" s="48">
        <v>1.53</v>
      </c>
      <c r="I1220" s="46" t="s">
        <v>1744</v>
      </c>
      <c r="J1220" s="60"/>
      <c r="K1220" s="39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1"/>
      <c r="AF1220" s="10"/>
      <c r="AG1220" s="10"/>
      <c r="AH1220" s="10"/>
      <c r="AI1220" s="10"/>
    </row>
    <row r="1221" spans="1:35" ht="15.95" customHeight="1" x14ac:dyDescent="0.2">
      <c r="A1221" s="46" t="s">
        <v>58</v>
      </c>
      <c r="B1221" s="46" t="s">
        <v>726</v>
      </c>
      <c r="C1221" s="46" t="s">
        <v>727</v>
      </c>
      <c r="D1221" s="46" t="s">
        <v>1743</v>
      </c>
      <c r="E1221" s="46" t="s">
        <v>767</v>
      </c>
      <c r="F1221" s="47">
        <v>0.11</v>
      </c>
      <c r="G1221" s="46" t="s">
        <v>729</v>
      </c>
      <c r="H1221" s="48">
        <v>0.11</v>
      </c>
      <c r="I1221" s="46" t="s">
        <v>1744</v>
      </c>
      <c r="J1221" s="60"/>
      <c r="K1221" s="39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1"/>
      <c r="AF1221" s="10"/>
      <c r="AG1221" s="10"/>
      <c r="AH1221" s="10"/>
      <c r="AI1221" s="10"/>
    </row>
    <row r="1222" spans="1:35" ht="15.95" customHeight="1" x14ac:dyDescent="0.2">
      <c r="A1222" s="46" t="s">
        <v>59</v>
      </c>
      <c r="B1222" s="46" t="s">
        <v>726</v>
      </c>
      <c r="C1222" s="46" t="s">
        <v>727</v>
      </c>
      <c r="D1222" s="46" t="s">
        <v>1743</v>
      </c>
      <c r="E1222" s="46" t="s">
        <v>1749</v>
      </c>
      <c r="F1222" s="47">
        <v>2.1299999999999999E-2</v>
      </c>
      <c r="G1222" s="46" t="s">
        <v>729</v>
      </c>
      <c r="H1222" s="48">
        <v>2.1299999999999999E-2</v>
      </c>
      <c r="I1222" s="46" t="s">
        <v>1750</v>
      </c>
      <c r="J1222" s="60"/>
      <c r="K1222" s="39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1"/>
      <c r="AF1222" s="10"/>
      <c r="AG1222" s="10"/>
      <c r="AH1222" s="10"/>
      <c r="AI1222" s="10"/>
    </row>
    <row r="1223" spans="1:35" ht="15.95" customHeight="1" x14ac:dyDescent="0.2">
      <c r="A1223" s="46" t="s">
        <v>60</v>
      </c>
      <c r="B1223" s="46" t="s">
        <v>726</v>
      </c>
      <c r="C1223" s="46" t="s">
        <v>727</v>
      </c>
      <c r="D1223" s="46" t="s">
        <v>1743</v>
      </c>
      <c r="E1223" s="50">
        <v>142</v>
      </c>
      <c r="F1223" s="47">
        <v>0.03</v>
      </c>
      <c r="G1223" s="46" t="s">
        <v>729</v>
      </c>
      <c r="H1223" s="48">
        <v>0.03</v>
      </c>
      <c r="I1223" s="46" t="s">
        <v>1745</v>
      </c>
      <c r="J1223" s="60"/>
      <c r="K1223" s="39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1"/>
      <c r="AF1223" s="10"/>
      <c r="AG1223" s="10"/>
      <c r="AH1223" s="10"/>
      <c r="AI1223" s="10"/>
    </row>
    <row r="1224" spans="1:35" ht="15.95" customHeight="1" x14ac:dyDescent="0.2">
      <c r="A1224" s="46" t="s">
        <v>61</v>
      </c>
      <c r="B1224" s="46" t="s">
        <v>726</v>
      </c>
      <c r="C1224" s="46" t="s">
        <v>727</v>
      </c>
      <c r="D1224" s="46" t="s">
        <v>1743</v>
      </c>
      <c r="E1224" s="50">
        <v>144</v>
      </c>
      <c r="F1224" s="47">
        <v>0.28999999999999998</v>
      </c>
      <c r="G1224" s="46" t="s">
        <v>729</v>
      </c>
      <c r="H1224" s="48">
        <v>0.28999999999999998</v>
      </c>
      <c r="I1224" s="46" t="s">
        <v>1744</v>
      </c>
      <c r="J1224" s="60"/>
      <c r="K1224" s="39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1"/>
      <c r="AF1224" s="10"/>
      <c r="AG1224" s="10"/>
      <c r="AH1224" s="10"/>
      <c r="AI1224" s="10"/>
    </row>
    <row r="1225" spans="1:35" ht="15.95" customHeight="1" x14ac:dyDescent="0.2">
      <c r="A1225" s="178" t="s">
        <v>62</v>
      </c>
      <c r="B1225" s="178" t="s">
        <v>726</v>
      </c>
      <c r="C1225" s="178" t="s">
        <v>727</v>
      </c>
      <c r="D1225" s="178" t="s">
        <v>1743</v>
      </c>
      <c r="E1225" s="178" t="s">
        <v>1751</v>
      </c>
      <c r="F1225" s="176">
        <v>0.48880000000000001</v>
      </c>
      <c r="G1225" s="46" t="s">
        <v>717</v>
      </c>
      <c r="H1225" s="62">
        <v>0.38340000000000002</v>
      </c>
      <c r="I1225" s="180" t="s">
        <v>1750</v>
      </c>
      <c r="J1225" s="182" t="s">
        <v>1743</v>
      </c>
      <c r="K1225" s="4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1"/>
      <c r="AF1225" s="10"/>
      <c r="AG1225" s="10"/>
      <c r="AH1225" s="10"/>
      <c r="AI1225" s="10"/>
    </row>
    <row r="1226" spans="1:35" ht="15.95" customHeight="1" x14ac:dyDescent="0.2">
      <c r="A1226" s="179"/>
      <c r="B1226" s="179"/>
      <c r="C1226" s="179"/>
      <c r="D1226" s="179"/>
      <c r="E1226" s="179"/>
      <c r="F1226" s="177"/>
      <c r="G1226" s="62" t="s">
        <v>30</v>
      </c>
      <c r="H1226" s="62">
        <v>0.10539999999999999</v>
      </c>
      <c r="I1226" s="181"/>
      <c r="J1226" s="183"/>
      <c r="K1226" s="4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1"/>
      <c r="AF1226" s="10"/>
      <c r="AG1226" s="10"/>
      <c r="AH1226" s="10"/>
      <c r="AI1226" s="10"/>
    </row>
    <row r="1227" spans="1:35" ht="15.95" customHeight="1" x14ac:dyDescent="0.2">
      <c r="A1227" s="178" t="s">
        <v>63</v>
      </c>
      <c r="B1227" s="178" t="s">
        <v>726</v>
      </c>
      <c r="C1227" s="178" t="s">
        <v>727</v>
      </c>
      <c r="D1227" s="178" t="s">
        <v>1743</v>
      </c>
      <c r="E1227" s="178" t="s">
        <v>1752</v>
      </c>
      <c r="F1227" s="176">
        <v>0.3281</v>
      </c>
      <c r="G1227" s="46" t="s">
        <v>717</v>
      </c>
      <c r="H1227" s="62">
        <v>0.22339999999999999</v>
      </c>
      <c r="I1227" s="180" t="s">
        <v>1750</v>
      </c>
      <c r="J1227" s="182" t="s">
        <v>1743</v>
      </c>
      <c r="K1227" s="39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1"/>
      <c r="AF1227" s="10"/>
      <c r="AG1227" s="10"/>
      <c r="AH1227" s="10"/>
      <c r="AI1227" s="10"/>
    </row>
    <row r="1228" spans="1:35" ht="15.95" customHeight="1" x14ac:dyDescent="0.2">
      <c r="A1228" s="179"/>
      <c r="B1228" s="179"/>
      <c r="C1228" s="179"/>
      <c r="D1228" s="179"/>
      <c r="E1228" s="179"/>
      <c r="F1228" s="177"/>
      <c r="G1228" s="46" t="s">
        <v>714</v>
      </c>
      <c r="H1228" s="62">
        <v>0.1047</v>
      </c>
      <c r="I1228" s="181"/>
      <c r="J1228" s="183"/>
      <c r="K1228" s="39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1"/>
      <c r="AF1228" s="10"/>
      <c r="AG1228" s="10"/>
      <c r="AH1228" s="10"/>
      <c r="AI1228" s="10"/>
    </row>
    <row r="1229" spans="1:35" ht="15.95" customHeight="1" x14ac:dyDescent="0.2">
      <c r="A1229" s="46" t="s">
        <v>64</v>
      </c>
      <c r="B1229" s="46" t="s">
        <v>726</v>
      </c>
      <c r="C1229" s="46" t="s">
        <v>727</v>
      </c>
      <c r="D1229" s="46" t="s">
        <v>1743</v>
      </c>
      <c r="E1229" s="46" t="s">
        <v>1753</v>
      </c>
      <c r="F1229" s="47">
        <v>1.4800000000000001E-2</v>
      </c>
      <c r="G1229" s="46" t="s">
        <v>29</v>
      </c>
      <c r="H1229" s="48">
        <v>1.4800000000000001E-2</v>
      </c>
      <c r="I1229" s="46" t="s">
        <v>1750</v>
      </c>
      <c r="J1229" s="49" t="s">
        <v>1743</v>
      </c>
      <c r="K1229" s="39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1"/>
      <c r="AF1229" s="10"/>
      <c r="AG1229" s="10"/>
      <c r="AH1229" s="10"/>
      <c r="AI1229" s="10"/>
    </row>
    <row r="1230" spans="1:35" ht="15.95" customHeight="1" x14ac:dyDescent="0.2">
      <c r="A1230" s="46" t="s">
        <v>65</v>
      </c>
      <c r="B1230" s="46" t="s">
        <v>726</v>
      </c>
      <c r="C1230" s="46" t="s">
        <v>727</v>
      </c>
      <c r="D1230" s="46" t="s">
        <v>1743</v>
      </c>
      <c r="E1230" s="50">
        <v>148</v>
      </c>
      <c r="F1230" s="47">
        <v>0.64810000000000001</v>
      </c>
      <c r="G1230" s="46" t="s">
        <v>729</v>
      </c>
      <c r="H1230" s="48">
        <v>0.64810000000000001</v>
      </c>
      <c r="I1230" s="46" t="s">
        <v>1745</v>
      </c>
      <c r="J1230" s="60"/>
      <c r="K1230" s="39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1"/>
      <c r="AF1230" s="10"/>
      <c r="AG1230" s="10"/>
      <c r="AH1230" s="10"/>
      <c r="AI1230" s="10"/>
    </row>
    <row r="1231" spans="1:35" ht="15.95" customHeight="1" x14ac:dyDescent="0.2">
      <c r="A1231" s="178" t="s">
        <v>66</v>
      </c>
      <c r="B1231" s="178" t="s">
        <v>726</v>
      </c>
      <c r="C1231" s="178" t="s">
        <v>727</v>
      </c>
      <c r="D1231" s="178" t="s">
        <v>1743</v>
      </c>
      <c r="E1231" s="178" t="s">
        <v>1754</v>
      </c>
      <c r="F1231" s="176">
        <v>0.36349999999999999</v>
      </c>
      <c r="G1231" s="46" t="s">
        <v>30</v>
      </c>
      <c r="H1231" s="62">
        <v>0.32990000000000003</v>
      </c>
      <c r="I1231" s="180" t="s">
        <v>1755</v>
      </c>
      <c r="J1231" s="174"/>
      <c r="K1231" s="39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1"/>
      <c r="AF1231" s="10"/>
      <c r="AG1231" s="10"/>
      <c r="AH1231" s="10"/>
      <c r="AI1231" s="10"/>
    </row>
    <row r="1232" spans="1:35" ht="15.95" customHeight="1" x14ac:dyDescent="0.2">
      <c r="A1232" s="179"/>
      <c r="B1232" s="179"/>
      <c r="C1232" s="179"/>
      <c r="D1232" s="179"/>
      <c r="E1232" s="179"/>
      <c r="F1232" s="177"/>
      <c r="G1232" s="46" t="s">
        <v>33</v>
      </c>
      <c r="H1232" s="62">
        <v>3.3599999999999998E-2</v>
      </c>
      <c r="I1232" s="181"/>
      <c r="J1232" s="175"/>
      <c r="K1232" s="39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1"/>
      <c r="AF1232" s="10"/>
      <c r="AG1232" s="10"/>
      <c r="AH1232" s="10"/>
      <c r="AI1232" s="10"/>
    </row>
    <row r="1233" spans="1:35" ht="15.95" customHeight="1" x14ac:dyDescent="0.2">
      <c r="A1233" s="46" t="s">
        <v>67</v>
      </c>
      <c r="B1233" s="46" t="s">
        <v>726</v>
      </c>
      <c r="C1233" s="46" t="s">
        <v>727</v>
      </c>
      <c r="D1233" s="46" t="s">
        <v>1743</v>
      </c>
      <c r="E1233" s="50">
        <v>22</v>
      </c>
      <c r="F1233" s="47">
        <v>0.44</v>
      </c>
      <c r="G1233" s="46" t="s">
        <v>729</v>
      </c>
      <c r="H1233" s="48">
        <v>0.44</v>
      </c>
      <c r="I1233" s="46" t="s">
        <v>1744</v>
      </c>
      <c r="J1233" s="60"/>
      <c r="K1233" s="39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1"/>
      <c r="AF1233" s="10"/>
      <c r="AG1233" s="10"/>
      <c r="AH1233" s="10"/>
      <c r="AI1233" s="10"/>
    </row>
    <row r="1234" spans="1:35" ht="15.95" customHeight="1" x14ac:dyDescent="0.2">
      <c r="A1234" s="46" t="s">
        <v>68</v>
      </c>
      <c r="B1234" s="46" t="s">
        <v>726</v>
      </c>
      <c r="C1234" s="46" t="s">
        <v>727</v>
      </c>
      <c r="D1234" s="46" t="s">
        <v>1743</v>
      </c>
      <c r="E1234" s="50">
        <v>26</v>
      </c>
      <c r="F1234" s="47">
        <v>0.49</v>
      </c>
      <c r="G1234" s="46" t="s">
        <v>729</v>
      </c>
      <c r="H1234" s="48">
        <v>0.49</v>
      </c>
      <c r="I1234" s="46" t="s">
        <v>1744</v>
      </c>
      <c r="J1234" s="60"/>
      <c r="K1234" s="39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1"/>
      <c r="AF1234" s="10"/>
      <c r="AG1234" s="10"/>
      <c r="AH1234" s="10"/>
      <c r="AI1234" s="10"/>
    </row>
    <row r="1235" spans="1:35" ht="15.95" customHeight="1" x14ac:dyDescent="0.2">
      <c r="A1235" s="46" t="s">
        <v>69</v>
      </c>
      <c r="B1235" s="46" t="s">
        <v>726</v>
      </c>
      <c r="C1235" s="46" t="s">
        <v>727</v>
      </c>
      <c r="D1235" s="46" t="s">
        <v>1743</v>
      </c>
      <c r="E1235" s="50">
        <v>3</v>
      </c>
      <c r="F1235" s="47">
        <v>0.14000000000000001</v>
      </c>
      <c r="G1235" s="46" t="s">
        <v>729</v>
      </c>
      <c r="H1235" s="48">
        <v>0.14000000000000001</v>
      </c>
      <c r="I1235" s="46" t="s">
        <v>1744</v>
      </c>
      <c r="J1235" s="60"/>
      <c r="K1235" s="39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1"/>
      <c r="AF1235" s="10"/>
      <c r="AG1235" s="10"/>
      <c r="AH1235" s="10"/>
      <c r="AI1235" s="10"/>
    </row>
    <row r="1236" spans="1:35" ht="15.95" customHeight="1" x14ac:dyDescent="0.2">
      <c r="A1236" s="46" t="s">
        <v>70</v>
      </c>
      <c r="B1236" s="46" t="s">
        <v>726</v>
      </c>
      <c r="C1236" s="46" t="s">
        <v>727</v>
      </c>
      <c r="D1236" s="46" t="s">
        <v>1743</v>
      </c>
      <c r="E1236" s="50">
        <v>32</v>
      </c>
      <c r="F1236" s="47">
        <v>0.09</v>
      </c>
      <c r="G1236" s="46" t="s">
        <v>729</v>
      </c>
      <c r="H1236" s="48">
        <v>0.09</v>
      </c>
      <c r="I1236" s="46" t="s">
        <v>1744</v>
      </c>
      <c r="J1236" s="60"/>
      <c r="K1236" s="39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1"/>
      <c r="AF1236" s="10"/>
      <c r="AG1236" s="10"/>
      <c r="AH1236" s="10"/>
      <c r="AI1236" s="10"/>
    </row>
    <row r="1237" spans="1:35" ht="15.95" customHeight="1" x14ac:dyDescent="0.2">
      <c r="A1237" s="46" t="s">
        <v>71</v>
      </c>
      <c r="B1237" s="46" t="s">
        <v>726</v>
      </c>
      <c r="C1237" s="46" t="s">
        <v>727</v>
      </c>
      <c r="D1237" s="46" t="s">
        <v>1743</v>
      </c>
      <c r="E1237" s="50">
        <v>37</v>
      </c>
      <c r="F1237" s="47">
        <v>7.0000000000000007E-2</v>
      </c>
      <c r="G1237" s="46" t="s">
        <v>729</v>
      </c>
      <c r="H1237" s="48">
        <v>7.0000000000000007E-2</v>
      </c>
      <c r="I1237" s="46" t="s">
        <v>1745</v>
      </c>
      <c r="J1237" s="60"/>
      <c r="K1237" s="39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1"/>
      <c r="AF1237" s="10"/>
      <c r="AG1237" s="10"/>
      <c r="AH1237" s="10"/>
      <c r="AI1237" s="10"/>
    </row>
    <row r="1238" spans="1:35" ht="15.95" customHeight="1" x14ac:dyDescent="0.2">
      <c r="A1238" s="46" t="s">
        <v>72</v>
      </c>
      <c r="B1238" s="46" t="s">
        <v>726</v>
      </c>
      <c r="C1238" s="46" t="s">
        <v>727</v>
      </c>
      <c r="D1238" s="46" t="s">
        <v>1743</v>
      </c>
      <c r="E1238" s="50">
        <v>4</v>
      </c>
      <c r="F1238" s="47">
        <v>0.04</v>
      </c>
      <c r="G1238" s="46" t="s">
        <v>729</v>
      </c>
      <c r="H1238" s="48">
        <v>0.04</v>
      </c>
      <c r="I1238" s="46" t="s">
        <v>1744</v>
      </c>
      <c r="J1238" s="60"/>
      <c r="K1238" s="39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1"/>
      <c r="AF1238" s="10"/>
      <c r="AG1238" s="10"/>
      <c r="AH1238" s="10"/>
      <c r="AI1238" s="10"/>
    </row>
    <row r="1239" spans="1:35" ht="15.95" customHeight="1" x14ac:dyDescent="0.2">
      <c r="A1239" s="46" t="s">
        <v>73</v>
      </c>
      <c r="B1239" s="46" t="s">
        <v>726</v>
      </c>
      <c r="C1239" s="46" t="s">
        <v>727</v>
      </c>
      <c r="D1239" s="46" t="s">
        <v>1743</v>
      </c>
      <c r="E1239" s="50">
        <v>41</v>
      </c>
      <c r="F1239" s="47">
        <v>0.54</v>
      </c>
      <c r="G1239" s="46" t="s">
        <v>48</v>
      </c>
      <c r="H1239" s="48">
        <v>0.54</v>
      </c>
      <c r="I1239" s="46" t="s">
        <v>1744</v>
      </c>
      <c r="J1239" s="60"/>
      <c r="K1239" s="39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1"/>
      <c r="AF1239" s="10"/>
      <c r="AG1239" s="10"/>
      <c r="AH1239" s="10"/>
      <c r="AI1239" s="10"/>
    </row>
    <row r="1240" spans="1:35" ht="15.95" customHeight="1" x14ac:dyDescent="0.2">
      <c r="A1240" s="46" t="s">
        <v>74</v>
      </c>
      <c r="B1240" s="46" t="s">
        <v>726</v>
      </c>
      <c r="C1240" s="46" t="s">
        <v>727</v>
      </c>
      <c r="D1240" s="46" t="s">
        <v>1743</v>
      </c>
      <c r="E1240" s="50">
        <v>49</v>
      </c>
      <c r="F1240" s="47">
        <v>1.43</v>
      </c>
      <c r="G1240" s="46" t="s">
        <v>729</v>
      </c>
      <c r="H1240" s="48">
        <v>1.43</v>
      </c>
      <c r="I1240" s="46" t="s">
        <v>1744</v>
      </c>
      <c r="J1240" s="60"/>
      <c r="K1240" s="39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1"/>
      <c r="AF1240" s="10"/>
      <c r="AG1240" s="10"/>
      <c r="AH1240" s="10"/>
      <c r="AI1240" s="10"/>
    </row>
    <row r="1241" spans="1:35" ht="15.95" customHeight="1" x14ac:dyDescent="0.2">
      <c r="A1241" s="46" t="s">
        <v>75</v>
      </c>
      <c r="B1241" s="46" t="s">
        <v>726</v>
      </c>
      <c r="C1241" s="46" t="s">
        <v>727</v>
      </c>
      <c r="D1241" s="46" t="s">
        <v>1743</v>
      </c>
      <c r="E1241" s="50">
        <v>5</v>
      </c>
      <c r="F1241" s="47">
        <v>0.26</v>
      </c>
      <c r="G1241" s="46" t="s">
        <v>33</v>
      </c>
      <c r="H1241" s="48">
        <v>0.26</v>
      </c>
      <c r="I1241" s="46" t="s">
        <v>1759</v>
      </c>
      <c r="J1241" s="60"/>
      <c r="K1241" s="39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1"/>
      <c r="AF1241" s="10"/>
      <c r="AG1241" s="10"/>
      <c r="AH1241" s="10"/>
      <c r="AI1241" s="10"/>
    </row>
    <row r="1242" spans="1:35" ht="15.95" customHeight="1" x14ac:dyDescent="0.2">
      <c r="A1242" s="46" t="s">
        <v>76</v>
      </c>
      <c r="B1242" s="46" t="s">
        <v>726</v>
      </c>
      <c r="C1242" s="46" t="s">
        <v>727</v>
      </c>
      <c r="D1242" s="46" t="s">
        <v>1743</v>
      </c>
      <c r="E1242" s="50">
        <v>62</v>
      </c>
      <c r="F1242" s="47">
        <v>0.32</v>
      </c>
      <c r="G1242" s="46" t="s">
        <v>729</v>
      </c>
      <c r="H1242" s="48">
        <v>0.32</v>
      </c>
      <c r="I1242" s="46" t="s">
        <v>1744</v>
      </c>
      <c r="J1242" s="60"/>
      <c r="K1242" s="39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1"/>
      <c r="AF1242" s="10"/>
      <c r="AG1242" s="10"/>
      <c r="AH1242" s="10"/>
      <c r="AI1242" s="10"/>
    </row>
    <row r="1243" spans="1:35" ht="15.95" customHeight="1" x14ac:dyDescent="0.2">
      <c r="A1243" s="46" t="s">
        <v>77</v>
      </c>
      <c r="B1243" s="46" t="s">
        <v>726</v>
      </c>
      <c r="C1243" s="46" t="s">
        <v>727</v>
      </c>
      <c r="D1243" s="46" t="s">
        <v>1743</v>
      </c>
      <c r="E1243" s="46" t="s">
        <v>1760</v>
      </c>
      <c r="F1243" s="47">
        <v>0.08</v>
      </c>
      <c r="G1243" s="46" t="s">
        <v>48</v>
      </c>
      <c r="H1243" s="48">
        <v>0.08</v>
      </c>
      <c r="I1243" s="46" t="s">
        <v>1744</v>
      </c>
      <c r="J1243" s="60"/>
      <c r="K1243" s="39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1"/>
      <c r="AF1243" s="10"/>
      <c r="AG1243" s="10"/>
      <c r="AH1243" s="10"/>
      <c r="AI1243" s="10"/>
    </row>
    <row r="1244" spans="1:35" ht="15.95" customHeight="1" x14ac:dyDescent="0.2">
      <c r="A1244" s="46" t="s">
        <v>78</v>
      </c>
      <c r="B1244" s="46" t="s">
        <v>726</v>
      </c>
      <c r="C1244" s="46" t="s">
        <v>727</v>
      </c>
      <c r="D1244" s="46" t="s">
        <v>1743</v>
      </c>
      <c r="E1244" s="46" t="s">
        <v>1717</v>
      </c>
      <c r="F1244" s="47">
        <v>7.0000000000000007E-2</v>
      </c>
      <c r="G1244" s="46" t="s">
        <v>729</v>
      </c>
      <c r="H1244" s="48">
        <v>7.0000000000000007E-2</v>
      </c>
      <c r="I1244" s="46" t="s">
        <v>1745</v>
      </c>
      <c r="J1244" s="60"/>
      <c r="K1244" s="39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1"/>
      <c r="AF1244" s="10"/>
      <c r="AG1244" s="10"/>
      <c r="AH1244" s="10"/>
      <c r="AI1244" s="10"/>
    </row>
    <row r="1245" spans="1:35" ht="15.95" customHeight="1" x14ac:dyDescent="0.2">
      <c r="A1245" s="46" t="s">
        <v>79</v>
      </c>
      <c r="B1245" s="46" t="s">
        <v>726</v>
      </c>
      <c r="C1245" s="46" t="s">
        <v>727</v>
      </c>
      <c r="D1245" s="46" t="s">
        <v>1743</v>
      </c>
      <c r="E1245" s="46" t="s">
        <v>888</v>
      </c>
      <c r="F1245" s="47">
        <v>0.09</v>
      </c>
      <c r="G1245" s="46" t="s">
        <v>729</v>
      </c>
      <c r="H1245" s="48">
        <v>0.09</v>
      </c>
      <c r="I1245" s="46" t="s">
        <v>1744</v>
      </c>
      <c r="J1245" s="60"/>
      <c r="K1245" s="39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1"/>
      <c r="AF1245" s="10"/>
      <c r="AG1245" s="10"/>
      <c r="AH1245" s="10"/>
      <c r="AI1245" s="10"/>
    </row>
    <row r="1246" spans="1:35" ht="15.95" customHeight="1" x14ac:dyDescent="0.2">
      <c r="A1246" s="46" t="s">
        <v>80</v>
      </c>
      <c r="B1246" s="46" t="s">
        <v>726</v>
      </c>
      <c r="C1246" s="46" t="s">
        <v>727</v>
      </c>
      <c r="D1246" s="46" t="s">
        <v>1743</v>
      </c>
      <c r="E1246" s="46" t="s">
        <v>1761</v>
      </c>
      <c r="F1246" s="47">
        <v>6.9699999999999998E-2</v>
      </c>
      <c r="G1246" s="46" t="s">
        <v>715</v>
      </c>
      <c r="H1246" s="48">
        <v>6.9699999999999998E-2</v>
      </c>
      <c r="I1246" s="46" t="s">
        <v>1744</v>
      </c>
      <c r="J1246" s="60"/>
      <c r="K1246" s="39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1"/>
      <c r="AF1246" s="10"/>
      <c r="AG1246" s="10"/>
      <c r="AH1246" s="10"/>
      <c r="AI1246" s="10"/>
    </row>
    <row r="1247" spans="1:35" ht="15.95" customHeight="1" x14ac:dyDescent="0.2">
      <c r="A1247" s="46" t="s">
        <v>81</v>
      </c>
      <c r="B1247" s="43" t="s">
        <v>726</v>
      </c>
      <c r="C1247" s="43" t="s">
        <v>727</v>
      </c>
      <c r="D1247" s="43" t="s">
        <v>1743</v>
      </c>
      <c r="E1247" s="43" t="s">
        <v>1762</v>
      </c>
      <c r="F1247" s="44">
        <v>0.1003</v>
      </c>
      <c r="G1247" s="43" t="s">
        <v>48</v>
      </c>
      <c r="H1247" s="45">
        <v>0.1003</v>
      </c>
      <c r="I1247" s="46" t="s">
        <v>1744</v>
      </c>
      <c r="J1247" s="61"/>
      <c r="K1247" s="38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1"/>
      <c r="AF1247" s="10"/>
      <c r="AG1247" s="10"/>
      <c r="AH1247" s="10"/>
      <c r="AI1247" s="10"/>
    </row>
    <row r="1248" spans="1:35" ht="15.95" customHeight="1" x14ac:dyDescent="0.2">
      <c r="A1248" s="46" t="s">
        <v>82</v>
      </c>
      <c r="B1248" s="46" t="s">
        <v>726</v>
      </c>
      <c r="C1248" s="46" t="s">
        <v>727</v>
      </c>
      <c r="D1248" s="46" t="s">
        <v>1743</v>
      </c>
      <c r="E1248" s="50">
        <v>73</v>
      </c>
      <c r="F1248" s="47">
        <v>1.3</v>
      </c>
      <c r="G1248" s="46" t="s">
        <v>48</v>
      </c>
      <c r="H1248" s="48">
        <v>1.3</v>
      </c>
      <c r="I1248" s="46" t="s">
        <v>1744</v>
      </c>
      <c r="J1248" s="60"/>
      <c r="K1248" s="39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1"/>
      <c r="AF1248" s="10"/>
      <c r="AG1248" s="10"/>
      <c r="AH1248" s="10"/>
      <c r="AI1248" s="10"/>
    </row>
    <row r="1249" spans="1:35" ht="15.95" customHeight="1" x14ac:dyDescent="0.2">
      <c r="A1249" s="46" t="s">
        <v>83</v>
      </c>
      <c r="B1249" s="46" t="s">
        <v>726</v>
      </c>
      <c r="C1249" s="46" t="s">
        <v>727</v>
      </c>
      <c r="D1249" s="46" t="s">
        <v>1743</v>
      </c>
      <c r="E1249" s="50">
        <v>75</v>
      </c>
      <c r="F1249" s="47">
        <v>0.14000000000000001</v>
      </c>
      <c r="G1249" s="46" t="s">
        <v>40</v>
      </c>
      <c r="H1249" s="48">
        <v>0.14000000000000001</v>
      </c>
      <c r="I1249" s="46" t="s">
        <v>1755</v>
      </c>
      <c r="J1249" s="60"/>
      <c r="K1249" s="39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1"/>
      <c r="AF1249" s="10"/>
      <c r="AG1249" s="10"/>
      <c r="AH1249" s="10"/>
      <c r="AI1249" s="10"/>
    </row>
    <row r="1250" spans="1:35" ht="15.95" customHeight="1" x14ac:dyDescent="0.2">
      <c r="A1250" s="46" t="s">
        <v>84</v>
      </c>
      <c r="B1250" s="46" t="s">
        <v>726</v>
      </c>
      <c r="C1250" s="46" t="s">
        <v>727</v>
      </c>
      <c r="D1250" s="46" t="s">
        <v>1743</v>
      </c>
      <c r="E1250" s="46" t="s">
        <v>947</v>
      </c>
      <c r="F1250" s="47">
        <v>6.6E-3</v>
      </c>
      <c r="G1250" s="46" t="s">
        <v>1763</v>
      </c>
      <c r="H1250" s="48">
        <v>6.6E-3</v>
      </c>
      <c r="I1250" s="46" t="s">
        <v>1744</v>
      </c>
      <c r="J1250" s="60"/>
      <c r="K1250" s="39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1"/>
      <c r="AF1250" s="10"/>
      <c r="AG1250" s="10"/>
      <c r="AH1250" s="10"/>
      <c r="AI1250" s="10"/>
    </row>
    <row r="1251" spans="1:35" ht="15.95" customHeight="1" x14ac:dyDescent="0.2">
      <c r="A1251" s="46" t="s">
        <v>85</v>
      </c>
      <c r="B1251" s="46" t="s">
        <v>726</v>
      </c>
      <c r="C1251" s="46" t="s">
        <v>727</v>
      </c>
      <c r="D1251" s="46" t="s">
        <v>1743</v>
      </c>
      <c r="E1251" s="50">
        <v>81</v>
      </c>
      <c r="F1251" s="47">
        <v>0.68</v>
      </c>
      <c r="G1251" s="46" t="s">
        <v>729</v>
      </c>
      <c r="H1251" s="48">
        <v>0.68</v>
      </c>
      <c r="I1251" s="46" t="s">
        <v>1744</v>
      </c>
      <c r="J1251" s="60"/>
      <c r="K1251" s="39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1"/>
      <c r="AF1251" s="10"/>
      <c r="AG1251" s="10"/>
      <c r="AH1251" s="10"/>
      <c r="AI1251" s="10"/>
    </row>
    <row r="1252" spans="1:35" ht="15.95" customHeight="1" x14ac:dyDescent="0.2">
      <c r="A1252" s="46" t="s">
        <v>86</v>
      </c>
      <c r="B1252" s="46" t="s">
        <v>726</v>
      </c>
      <c r="C1252" s="46" t="s">
        <v>727</v>
      </c>
      <c r="D1252" s="46" t="s">
        <v>1743</v>
      </c>
      <c r="E1252" s="46" t="s">
        <v>948</v>
      </c>
      <c r="F1252" s="47">
        <v>0.25480000000000003</v>
      </c>
      <c r="G1252" s="46" t="s">
        <v>729</v>
      </c>
      <c r="H1252" s="48">
        <v>0.25480000000000003</v>
      </c>
      <c r="I1252" s="46" t="s">
        <v>1744</v>
      </c>
      <c r="J1252" s="60"/>
      <c r="K1252" s="39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1"/>
      <c r="AF1252" s="10"/>
      <c r="AG1252" s="10"/>
      <c r="AH1252" s="10"/>
      <c r="AI1252" s="10"/>
    </row>
    <row r="1253" spans="1:35" ht="15.95" customHeight="1" x14ac:dyDescent="0.2">
      <c r="A1253" s="46" t="s">
        <v>87</v>
      </c>
      <c r="B1253" s="46" t="s">
        <v>726</v>
      </c>
      <c r="C1253" s="46" t="s">
        <v>727</v>
      </c>
      <c r="D1253" s="46" t="s">
        <v>1743</v>
      </c>
      <c r="E1253" s="50">
        <v>85</v>
      </c>
      <c r="F1253" s="47">
        <v>0.69</v>
      </c>
      <c r="G1253" s="46" t="s">
        <v>48</v>
      </c>
      <c r="H1253" s="48">
        <v>0.69</v>
      </c>
      <c r="I1253" s="46" t="s">
        <v>1744</v>
      </c>
      <c r="J1253" s="60"/>
      <c r="K1253" s="39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1"/>
      <c r="AF1253" s="10"/>
      <c r="AG1253" s="10"/>
      <c r="AH1253" s="10"/>
      <c r="AI1253" s="10"/>
    </row>
    <row r="1254" spans="1:35" ht="15.95" customHeight="1" x14ac:dyDescent="0.2">
      <c r="A1254" s="46" t="s">
        <v>88</v>
      </c>
      <c r="B1254" s="46" t="s">
        <v>726</v>
      </c>
      <c r="C1254" s="46" t="s">
        <v>727</v>
      </c>
      <c r="D1254" s="46" t="s">
        <v>1743</v>
      </c>
      <c r="E1254" s="46" t="s">
        <v>1764</v>
      </c>
      <c r="F1254" s="47">
        <v>0.8589</v>
      </c>
      <c r="G1254" s="46" t="s">
        <v>729</v>
      </c>
      <c r="H1254" s="48">
        <v>0.8589</v>
      </c>
      <c r="I1254" s="46" t="s">
        <v>1745</v>
      </c>
      <c r="J1254" s="60"/>
      <c r="K1254" s="39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1"/>
      <c r="AF1254" s="10"/>
      <c r="AG1254" s="10"/>
      <c r="AH1254" s="10"/>
      <c r="AI1254" s="10"/>
    </row>
    <row r="1255" spans="1:35" ht="15.95" customHeight="1" x14ac:dyDescent="0.2">
      <c r="A1255" s="46" t="s">
        <v>89</v>
      </c>
      <c r="B1255" s="46" t="s">
        <v>726</v>
      </c>
      <c r="C1255" s="46" t="s">
        <v>727</v>
      </c>
      <c r="D1255" s="46" t="s">
        <v>1743</v>
      </c>
      <c r="E1255" s="46" t="s">
        <v>1145</v>
      </c>
      <c r="F1255" s="47">
        <v>1.43</v>
      </c>
      <c r="G1255" s="46" t="s">
        <v>729</v>
      </c>
      <c r="H1255" s="48">
        <v>1.43</v>
      </c>
      <c r="I1255" s="46" t="s">
        <v>1744</v>
      </c>
      <c r="J1255" s="60"/>
      <c r="K1255" s="39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1"/>
      <c r="AF1255" s="10"/>
      <c r="AG1255" s="10"/>
      <c r="AH1255" s="10"/>
      <c r="AI1255" s="10"/>
    </row>
    <row r="1256" spans="1:35" ht="15.95" customHeight="1" x14ac:dyDescent="0.2">
      <c r="A1256" s="46" t="s">
        <v>90</v>
      </c>
      <c r="B1256" s="46" t="s">
        <v>726</v>
      </c>
      <c r="C1256" s="46" t="s">
        <v>727</v>
      </c>
      <c r="D1256" s="46" t="s">
        <v>1743</v>
      </c>
      <c r="E1256" s="50">
        <v>92</v>
      </c>
      <c r="F1256" s="47">
        <v>0.35</v>
      </c>
      <c r="G1256" s="46" t="s">
        <v>729</v>
      </c>
      <c r="H1256" s="48">
        <v>0.35</v>
      </c>
      <c r="I1256" s="46" t="s">
        <v>1744</v>
      </c>
      <c r="J1256" s="60"/>
      <c r="K1256" s="39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1"/>
      <c r="AF1256" s="10"/>
      <c r="AG1256" s="10"/>
      <c r="AH1256" s="10"/>
      <c r="AI1256" s="10"/>
    </row>
    <row r="1257" spans="1:35" ht="15.95" customHeight="1" x14ac:dyDescent="0.2">
      <c r="A1257" s="46" t="s">
        <v>91</v>
      </c>
      <c r="B1257" s="46" t="s">
        <v>726</v>
      </c>
      <c r="C1257" s="46" t="s">
        <v>727</v>
      </c>
      <c r="D1257" s="46" t="s">
        <v>1743</v>
      </c>
      <c r="E1257" s="50">
        <v>96</v>
      </c>
      <c r="F1257" s="47">
        <v>0.1275</v>
      </c>
      <c r="G1257" s="46" t="s">
        <v>729</v>
      </c>
      <c r="H1257" s="48">
        <v>0.1275</v>
      </c>
      <c r="I1257" s="46" t="s">
        <v>1745</v>
      </c>
      <c r="J1257" s="60"/>
      <c r="K1257" s="39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1"/>
      <c r="AF1257" s="10"/>
      <c r="AG1257" s="10"/>
      <c r="AH1257" s="10"/>
      <c r="AI1257" s="10"/>
    </row>
    <row r="1258" spans="1:35" ht="15.95" customHeight="1" x14ac:dyDescent="0.2">
      <c r="A1258" s="171" t="s">
        <v>2314</v>
      </c>
      <c r="B1258" s="172"/>
      <c r="C1258" s="172"/>
      <c r="D1258" s="172"/>
      <c r="E1258" s="173"/>
      <c r="F1258" s="72">
        <f>SUM(F1217:F1257)</f>
        <v>14.712400000000001</v>
      </c>
      <c r="G1258" s="71"/>
      <c r="H1258" s="73">
        <f>SUM(H1217:H1257)</f>
        <v>14.712400000000001</v>
      </c>
      <c r="I1258" s="71"/>
      <c r="J1258" s="78"/>
      <c r="K1258" s="39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1"/>
      <c r="AF1258" s="10"/>
      <c r="AG1258" s="10"/>
      <c r="AH1258" s="10"/>
      <c r="AI1258" s="10"/>
    </row>
    <row r="1259" spans="1:35" ht="15.95" customHeight="1" x14ac:dyDescent="0.2">
      <c r="A1259" s="46" t="s">
        <v>54</v>
      </c>
      <c r="B1259" s="46" t="s">
        <v>726</v>
      </c>
      <c r="C1259" s="46" t="s">
        <v>727</v>
      </c>
      <c r="D1259" s="46" t="s">
        <v>1765</v>
      </c>
      <c r="E1259" s="50">
        <v>100</v>
      </c>
      <c r="F1259" s="47">
        <v>0.08</v>
      </c>
      <c r="G1259" s="46" t="s">
        <v>48</v>
      </c>
      <c r="H1259" s="48">
        <v>0.08</v>
      </c>
      <c r="I1259" s="46" t="s">
        <v>1766</v>
      </c>
      <c r="J1259" s="60"/>
      <c r="K1259" s="39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1"/>
      <c r="AF1259" s="10"/>
      <c r="AG1259" s="10"/>
      <c r="AH1259" s="10"/>
      <c r="AI1259" s="10"/>
    </row>
    <row r="1260" spans="1:35" ht="15.95" customHeight="1" x14ac:dyDescent="0.2">
      <c r="A1260" s="46" t="s">
        <v>55</v>
      </c>
      <c r="B1260" s="46" t="s">
        <v>726</v>
      </c>
      <c r="C1260" s="46" t="s">
        <v>727</v>
      </c>
      <c r="D1260" s="46" t="s">
        <v>1765</v>
      </c>
      <c r="E1260" s="50">
        <v>104</v>
      </c>
      <c r="F1260" s="47">
        <v>0.03</v>
      </c>
      <c r="G1260" s="46" t="s">
        <v>729</v>
      </c>
      <c r="H1260" s="48">
        <v>0.03</v>
      </c>
      <c r="I1260" s="46" t="s">
        <v>1766</v>
      </c>
      <c r="J1260" s="60"/>
      <c r="K1260" s="39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1"/>
      <c r="AF1260" s="10"/>
      <c r="AG1260" s="10"/>
      <c r="AH1260" s="10"/>
      <c r="AI1260" s="10"/>
    </row>
    <row r="1261" spans="1:35" ht="15.95" customHeight="1" x14ac:dyDescent="0.2">
      <c r="A1261" s="46" t="s">
        <v>56</v>
      </c>
      <c r="B1261" s="46" t="s">
        <v>726</v>
      </c>
      <c r="C1261" s="46" t="s">
        <v>727</v>
      </c>
      <c r="D1261" s="46" t="s">
        <v>1765</v>
      </c>
      <c r="E1261" s="50">
        <v>106</v>
      </c>
      <c r="F1261" s="47">
        <v>0.1308</v>
      </c>
      <c r="G1261" s="46" t="s">
        <v>48</v>
      </c>
      <c r="H1261" s="48">
        <v>0.1308</v>
      </c>
      <c r="I1261" s="46" t="s">
        <v>1766</v>
      </c>
      <c r="J1261" s="60"/>
      <c r="K1261" s="39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1"/>
      <c r="AF1261" s="10"/>
      <c r="AG1261" s="10"/>
      <c r="AH1261" s="10"/>
      <c r="AI1261" s="10"/>
    </row>
    <row r="1262" spans="1:35" ht="15.95" customHeight="1" x14ac:dyDescent="0.2">
      <c r="A1262" s="46" t="s">
        <v>57</v>
      </c>
      <c r="B1262" s="46" t="s">
        <v>726</v>
      </c>
      <c r="C1262" s="46" t="s">
        <v>727</v>
      </c>
      <c r="D1262" s="46" t="s">
        <v>1765</v>
      </c>
      <c r="E1262" s="50">
        <v>107</v>
      </c>
      <c r="F1262" s="47">
        <v>0.11</v>
      </c>
      <c r="G1262" s="46" t="s">
        <v>729</v>
      </c>
      <c r="H1262" s="48">
        <v>0.11</v>
      </c>
      <c r="I1262" s="46" t="s">
        <v>1767</v>
      </c>
      <c r="J1262" s="60"/>
      <c r="K1262" s="39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1"/>
      <c r="AF1262" s="10"/>
      <c r="AG1262" s="10"/>
      <c r="AH1262" s="10"/>
      <c r="AI1262" s="10"/>
    </row>
    <row r="1263" spans="1:35" ht="15.95" customHeight="1" x14ac:dyDescent="0.2">
      <c r="A1263" s="46" t="s">
        <v>58</v>
      </c>
      <c r="B1263" s="46" t="s">
        <v>726</v>
      </c>
      <c r="C1263" s="46" t="s">
        <v>727</v>
      </c>
      <c r="D1263" s="46" t="s">
        <v>1765</v>
      </c>
      <c r="E1263" s="50">
        <v>108</v>
      </c>
      <c r="F1263" s="47">
        <v>4.6899999999999997E-2</v>
      </c>
      <c r="G1263" s="46" t="s">
        <v>729</v>
      </c>
      <c r="H1263" s="48">
        <v>4.6899999999999997E-2</v>
      </c>
      <c r="I1263" s="46" t="s">
        <v>1766</v>
      </c>
      <c r="J1263" s="60"/>
      <c r="K1263" s="39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1"/>
      <c r="AF1263" s="10"/>
      <c r="AG1263" s="10"/>
      <c r="AH1263" s="10"/>
      <c r="AI1263" s="10"/>
    </row>
    <row r="1264" spans="1:35" ht="15.95" customHeight="1" x14ac:dyDescent="0.2">
      <c r="A1264" s="46" t="s">
        <v>59</v>
      </c>
      <c r="B1264" s="46" t="s">
        <v>726</v>
      </c>
      <c r="C1264" s="46" t="s">
        <v>727</v>
      </c>
      <c r="D1264" s="46" t="s">
        <v>1765</v>
      </c>
      <c r="E1264" s="46" t="s">
        <v>1768</v>
      </c>
      <c r="F1264" s="47">
        <v>1.0519000000000001</v>
      </c>
      <c r="G1264" s="46" t="s">
        <v>729</v>
      </c>
      <c r="H1264" s="48">
        <v>1.0519000000000001</v>
      </c>
      <c r="I1264" s="46" t="s">
        <v>1769</v>
      </c>
      <c r="J1264" s="60"/>
      <c r="K1264" s="39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1"/>
      <c r="AF1264" s="10"/>
      <c r="AG1264" s="10"/>
      <c r="AH1264" s="10"/>
      <c r="AI1264" s="10"/>
    </row>
    <row r="1265" spans="1:35" ht="15.95" customHeight="1" x14ac:dyDescent="0.2">
      <c r="A1265" s="46" t="s">
        <v>60</v>
      </c>
      <c r="B1265" s="46" t="s">
        <v>726</v>
      </c>
      <c r="C1265" s="46" t="s">
        <v>727</v>
      </c>
      <c r="D1265" s="46" t="s">
        <v>1765</v>
      </c>
      <c r="E1265" s="46" t="s">
        <v>727</v>
      </c>
      <c r="F1265" s="47">
        <v>1.0945</v>
      </c>
      <c r="G1265" s="46" t="s">
        <v>729</v>
      </c>
      <c r="H1265" s="48">
        <v>1.0945</v>
      </c>
      <c r="I1265" s="46" t="s">
        <v>1766</v>
      </c>
      <c r="J1265" s="60"/>
      <c r="K1265" s="39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1"/>
      <c r="AF1265" s="10"/>
      <c r="AG1265" s="10"/>
      <c r="AH1265" s="10"/>
      <c r="AI1265" s="10"/>
    </row>
    <row r="1266" spans="1:35" ht="15.95" customHeight="1" x14ac:dyDescent="0.2">
      <c r="A1266" s="46" t="s">
        <v>61</v>
      </c>
      <c r="B1266" s="46" t="s">
        <v>726</v>
      </c>
      <c r="C1266" s="46" t="s">
        <v>727</v>
      </c>
      <c r="D1266" s="46" t="s">
        <v>1765</v>
      </c>
      <c r="E1266" s="50">
        <v>114</v>
      </c>
      <c r="F1266" s="47">
        <v>0.23769999999999999</v>
      </c>
      <c r="G1266" s="46" t="s">
        <v>48</v>
      </c>
      <c r="H1266" s="48">
        <v>0.23769999999999999</v>
      </c>
      <c r="I1266" s="46" t="s">
        <v>1766</v>
      </c>
      <c r="J1266" s="60"/>
      <c r="K1266" s="39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1"/>
      <c r="AF1266" s="10"/>
      <c r="AG1266" s="10"/>
      <c r="AH1266" s="10"/>
      <c r="AI1266" s="10"/>
    </row>
    <row r="1267" spans="1:35" ht="15.95" customHeight="1" x14ac:dyDescent="0.2">
      <c r="A1267" s="46" t="s">
        <v>62</v>
      </c>
      <c r="B1267" s="46" t="s">
        <v>726</v>
      </c>
      <c r="C1267" s="46" t="s">
        <v>727</v>
      </c>
      <c r="D1267" s="46" t="s">
        <v>1765</v>
      </c>
      <c r="E1267" s="50">
        <v>119</v>
      </c>
      <c r="F1267" s="47">
        <v>0.28000000000000003</v>
      </c>
      <c r="G1267" s="46" t="s">
        <v>48</v>
      </c>
      <c r="H1267" s="48">
        <v>0.28000000000000003</v>
      </c>
      <c r="I1267" s="46" t="s">
        <v>1766</v>
      </c>
      <c r="J1267" s="60"/>
      <c r="K1267" s="39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1"/>
      <c r="AF1267" s="10"/>
      <c r="AG1267" s="10"/>
      <c r="AH1267" s="10"/>
      <c r="AI1267" s="10"/>
    </row>
    <row r="1268" spans="1:35" ht="15.95" customHeight="1" x14ac:dyDescent="0.2">
      <c r="A1268" s="46" t="s">
        <v>63</v>
      </c>
      <c r="B1268" s="46" t="s">
        <v>726</v>
      </c>
      <c r="C1268" s="46" t="s">
        <v>727</v>
      </c>
      <c r="D1268" s="46" t="s">
        <v>1765</v>
      </c>
      <c r="E1268" s="46" t="s">
        <v>1647</v>
      </c>
      <c r="F1268" s="47">
        <v>0.39550000000000002</v>
      </c>
      <c r="G1268" s="46" t="s">
        <v>729</v>
      </c>
      <c r="H1268" s="48">
        <v>0.39550000000000002</v>
      </c>
      <c r="I1268" s="46" t="s">
        <v>1766</v>
      </c>
      <c r="J1268" s="60"/>
      <c r="K1268" s="39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1"/>
      <c r="AF1268" s="10"/>
      <c r="AG1268" s="10"/>
      <c r="AH1268" s="10"/>
      <c r="AI1268" s="10"/>
    </row>
    <row r="1269" spans="1:35" ht="15.95" customHeight="1" x14ac:dyDescent="0.2">
      <c r="A1269" s="46" t="s">
        <v>64</v>
      </c>
      <c r="B1269" s="46" t="s">
        <v>726</v>
      </c>
      <c r="C1269" s="46" t="s">
        <v>727</v>
      </c>
      <c r="D1269" s="46" t="s">
        <v>1765</v>
      </c>
      <c r="E1269" s="50">
        <v>122</v>
      </c>
      <c r="F1269" s="47">
        <v>0.72670000000000001</v>
      </c>
      <c r="G1269" s="46" t="s">
        <v>48</v>
      </c>
      <c r="H1269" s="48">
        <v>0.72670000000000001</v>
      </c>
      <c r="I1269" s="46" t="s">
        <v>1766</v>
      </c>
      <c r="J1269" s="60"/>
      <c r="K1269" s="39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1"/>
      <c r="AF1269" s="10"/>
      <c r="AG1269" s="10"/>
      <c r="AH1269" s="10"/>
      <c r="AI1269" s="10"/>
    </row>
    <row r="1270" spans="1:35" ht="15.95" customHeight="1" x14ac:dyDescent="0.2">
      <c r="A1270" s="46" t="s">
        <v>65</v>
      </c>
      <c r="B1270" s="46" t="s">
        <v>726</v>
      </c>
      <c r="C1270" s="46" t="s">
        <v>727</v>
      </c>
      <c r="D1270" s="46" t="s">
        <v>1765</v>
      </c>
      <c r="E1270" s="50">
        <v>127</v>
      </c>
      <c r="F1270" s="47">
        <v>0.23</v>
      </c>
      <c r="G1270" s="46" t="s">
        <v>48</v>
      </c>
      <c r="H1270" s="48">
        <v>0.23</v>
      </c>
      <c r="I1270" s="46" t="s">
        <v>1766</v>
      </c>
      <c r="J1270" s="60"/>
      <c r="K1270" s="39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1"/>
      <c r="AF1270" s="10"/>
      <c r="AG1270" s="10"/>
      <c r="AH1270" s="10"/>
      <c r="AI1270" s="10"/>
    </row>
    <row r="1271" spans="1:35" ht="15.95" customHeight="1" x14ac:dyDescent="0.2">
      <c r="A1271" s="46" t="s">
        <v>66</v>
      </c>
      <c r="B1271" s="46" t="s">
        <v>726</v>
      </c>
      <c r="C1271" s="46" t="s">
        <v>727</v>
      </c>
      <c r="D1271" s="46" t="s">
        <v>1765</v>
      </c>
      <c r="E1271" s="50">
        <v>133</v>
      </c>
      <c r="F1271" s="47">
        <v>0.47</v>
      </c>
      <c r="G1271" s="46" t="s">
        <v>729</v>
      </c>
      <c r="H1271" s="48">
        <v>0.47</v>
      </c>
      <c r="I1271" s="46" t="s">
        <v>1766</v>
      </c>
      <c r="J1271" s="60"/>
      <c r="K1271" s="39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1"/>
      <c r="AF1271" s="10"/>
      <c r="AG1271" s="10"/>
      <c r="AH1271" s="10"/>
      <c r="AI1271" s="10"/>
    </row>
    <row r="1272" spans="1:35" ht="15.95" customHeight="1" x14ac:dyDescent="0.2">
      <c r="A1272" s="46" t="s">
        <v>67</v>
      </c>
      <c r="B1272" s="46" t="s">
        <v>726</v>
      </c>
      <c r="C1272" s="46" t="s">
        <v>727</v>
      </c>
      <c r="D1272" s="46" t="s">
        <v>1765</v>
      </c>
      <c r="E1272" s="50">
        <v>144</v>
      </c>
      <c r="F1272" s="47">
        <v>0.34</v>
      </c>
      <c r="G1272" s="46" t="s">
        <v>48</v>
      </c>
      <c r="H1272" s="48">
        <v>0.34</v>
      </c>
      <c r="I1272" s="46" t="s">
        <v>1766</v>
      </c>
      <c r="J1272" s="60"/>
      <c r="K1272" s="39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1"/>
      <c r="AF1272" s="10"/>
      <c r="AG1272" s="10"/>
      <c r="AH1272" s="10"/>
      <c r="AI1272" s="10"/>
    </row>
    <row r="1273" spans="1:35" ht="15.95" customHeight="1" x14ac:dyDescent="0.2">
      <c r="A1273" s="46" t="s">
        <v>68</v>
      </c>
      <c r="B1273" s="46" t="s">
        <v>726</v>
      </c>
      <c r="C1273" s="46" t="s">
        <v>727</v>
      </c>
      <c r="D1273" s="46" t="s">
        <v>1765</v>
      </c>
      <c r="E1273" s="46" t="s">
        <v>1770</v>
      </c>
      <c r="F1273" s="47">
        <v>0.19</v>
      </c>
      <c r="G1273" s="46" t="s">
        <v>49</v>
      </c>
      <c r="H1273" s="48">
        <v>0.19</v>
      </c>
      <c r="I1273" s="46" t="s">
        <v>1766</v>
      </c>
      <c r="J1273" s="60"/>
      <c r="K1273" s="39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1"/>
      <c r="AF1273" s="10"/>
      <c r="AG1273" s="10"/>
      <c r="AH1273" s="10"/>
      <c r="AI1273" s="10"/>
    </row>
    <row r="1274" spans="1:35" ht="15.95" customHeight="1" x14ac:dyDescent="0.2">
      <c r="A1274" s="46" t="s">
        <v>69</v>
      </c>
      <c r="B1274" s="46" t="s">
        <v>726</v>
      </c>
      <c r="C1274" s="46" t="s">
        <v>727</v>
      </c>
      <c r="D1274" s="46" t="s">
        <v>1765</v>
      </c>
      <c r="E1274" s="46" t="s">
        <v>1771</v>
      </c>
      <c r="F1274" s="47">
        <v>9.2600000000000002E-2</v>
      </c>
      <c r="G1274" s="46" t="s">
        <v>48</v>
      </c>
      <c r="H1274" s="48">
        <v>9.2600000000000002E-2</v>
      </c>
      <c r="I1274" s="46" t="s">
        <v>1766</v>
      </c>
      <c r="J1274" s="60"/>
      <c r="K1274" s="39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1"/>
      <c r="AF1274" s="10"/>
      <c r="AG1274" s="10"/>
      <c r="AH1274" s="10"/>
      <c r="AI1274" s="10"/>
    </row>
    <row r="1275" spans="1:35" ht="15.95" customHeight="1" x14ac:dyDescent="0.2">
      <c r="A1275" s="46" t="s">
        <v>70</v>
      </c>
      <c r="B1275" s="46" t="s">
        <v>726</v>
      </c>
      <c r="C1275" s="46" t="s">
        <v>727</v>
      </c>
      <c r="D1275" s="46" t="s">
        <v>1765</v>
      </c>
      <c r="E1275" s="46" t="s">
        <v>1772</v>
      </c>
      <c r="F1275" s="47">
        <v>0.02</v>
      </c>
      <c r="G1275" s="46" t="s">
        <v>717</v>
      </c>
      <c r="H1275" s="48">
        <v>0.02</v>
      </c>
      <c r="I1275" s="46" t="s">
        <v>1766</v>
      </c>
      <c r="J1275" s="60"/>
      <c r="K1275" s="39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1"/>
      <c r="AF1275" s="10"/>
      <c r="AG1275" s="10"/>
      <c r="AH1275" s="10"/>
      <c r="AI1275" s="10"/>
    </row>
    <row r="1276" spans="1:35" ht="15.95" customHeight="1" x14ac:dyDescent="0.2">
      <c r="A1276" s="46" t="s">
        <v>71</v>
      </c>
      <c r="B1276" s="46" t="s">
        <v>726</v>
      </c>
      <c r="C1276" s="46" t="s">
        <v>727</v>
      </c>
      <c r="D1276" s="46" t="s">
        <v>1765</v>
      </c>
      <c r="E1276" s="46" t="s">
        <v>1773</v>
      </c>
      <c r="F1276" s="47">
        <v>0.22</v>
      </c>
      <c r="G1276" s="46" t="s">
        <v>729</v>
      </c>
      <c r="H1276" s="48">
        <v>0.22</v>
      </c>
      <c r="I1276" s="46" t="s">
        <v>1766</v>
      </c>
      <c r="J1276" s="60"/>
      <c r="K1276" s="39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1"/>
      <c r="AF1276" s="10"/>
      <c r="AG1276" s="10"/>
      <c r="AH1276" s="10"/>
      <c r="AI1276" s="10"/>
    </row>
    <row r="1277" spans="1:35" ht="15.95" customHeight="1" x14ac:dyDescent="0.2">
      <c r="A1277" s="46" t="s">
        <v>72</v>
      </c>
      <c r="B1277" s="46" t="s">
        <v>726</v>
      </c>
      <c r="C1277" s="46" t="s">
        <v>727</v>
      </c>
      <c r="D1277" s="46" t="s">
        <v>1765</v>
      </c>
      <c r="E1277" s="46" t="s">
        <v>1774</v>
      </c>
      <c r="F1277" s="47">
        <v>0.76980000000000004</v>
      </c>
      <c r="G1277" s="46" t="s">
        <v>729</v>
      </c>
      <c r="H1277" s="48">
        <v>0.76980000000000004</v>
      </c>
      <c r="I1277" s="46" t="s">
        <v>1769</v>
      </c>
      <c r="J1277" s="60"/>
      <c r="K1277" s="39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1"/>
      <c r="AF1277" s="10"/>
      <c r="AG1277" s="10"/>
      <c r="AH1277" s="10"/>
      <c r="AI1277" s="10"/>
    </row>
    <row r="1278" spans="1:35" ht="15.95" customHeight="1" x14ac:dyDescent="0.2">
      <c r="A1278" s="46" t="s">
        <v>73</v>
      </c>
      <c r="B1278" s="46" t="s">
        <v>726</v>
      </c>
      <c r="C1278" s="46" t="s">
        <v>727</v>
      </c>
      <c r="D1278" s="46" t="s">
        <v>1765</v>
      </c>
      <c r="E1278" s="50">
        <v>16</v>
      </c>
      <c r="F1278" s="47">
        <v>0.75</v>
      </c>
      <c r="G1278" s="46" t="s">
        <v>729</v>
      </c>
      <c r="H1278" s="48">
        <v>0.75</v>
      </c>
      <c r="I1278" s="46" t="s">
        <v>1766</v>
      </c>
      <c r="J1278" s="60"/>
      <c r="K1278" s="39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1"/>
      <c r="AF1278" s="10"/>
      <c r="AG1278" s="10"/>
      <c r="AH1278" s="10"/>
      <c r="AI1278" s="10"/>
    </row>
    <row r="1279" spans="1:35" ht="15.95" customHeight="1" x14ac:dyDescent="0.2">
      <c r="A1279" s="46" t="s">
        <v>74</v>
      </c>
      <c r="B1279" s="43" t="s">
        <v>726</v>
      </c>
      <c r="C1279" s="81" t="s">
        <v>727</v>
      </c>
      <c r="D1279" s="43" t="s">
        <v>1765</v>
      </c>
      <c r="E1279" s="141" t="s">
        <v>2272</v>
      </c>
      <c r="F1279" s="44">
        <v>0.2263</v>
      </c>
      <c r="G1279" s="43" t="s">
        <v>729</v>
      </c>
      <c r="H1279" s="45">
        <v>0.2263</v>
      </c>
      <c r="I1279" s="46" t="s">
        <v>2315</v>
      </c>
      <c r="J1279" s="61"/>
      <c r="K1279" s="38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1"/>
      <c r="AF1279" s="10"/>
      <c r="AG1279" s="10"/>
      <c r="AH1279" s="10"/>
      <c r="AI1279" s="10"/>
    </row>
    <row r="1280" spans="1:35" ht="15.95" customHeight="1" x14ac:dyDescent="0.2">
      <c r="A1280" s="46" t="s">
        <v>75</v>
      </c>
      <c r="B1280" s="43" t="s">
        <v>726</v>
      </c>
      <c r="C1280" s="43" t="s">
        <v>727</v>
      </c>
      <c r="D1280" s="43" t="s">
        <v>1765</v>
      </c>
      <c r="E1280" s="43" t="s">
        <v>1775</v>
      </c>
      <c r="F1280" s="44">
        <v>0.27</v>
      </c>
      <c r="G1280" s="43" t="s">
        <v>729</v>
      </c>
      <c r="H1280" s="45">
        <v>0.27</v>
      </c>
      <c r="I1280" s="46" t="s">
        <v>1769</v>
      </c>
      <c r="J1280" s="61"/>
      <c r="K1280" s="38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1"/>
      <c r="AF1280" s="10"/>
      <c r="AG1280" s="10"/>
      <c r="AH1280" s="10"/>
      <c r="AI1280" s="10"/>
    </row>
    <row r="1281" spans="1:35" ht="15.95" customHeight="1" x14ac:dyDescent="0.2">
      <c r="A1281" s="46" t="s">
        <v>76</v>
      </c>
      <c r="B1281" s="46" t="s">
        <v>726</v>
      </c>
      <c r="C1281" s="46" t="s">
        <v>727</v>
      </c>
      <c r="D1281" s="46" t="s">
        <v>1765</v>
      </c>
      <c r="E1281" s="50">
        <v>176</v>
      </c>
      <c r="F1281" s="47">
        <v>0.20960000000000001</v>
      </c>
      <c r="G1281" s="46" t="s">
        <v>729</v>
      </c>
      <c r="H1281" s="48">
        <v>0.20960000000000001</v>
      </c>
      <c r="I1281" s="46" t="s">
        <v>1769</v>
      </c>
      <c r="J1281" s="60"/>
      <c r="K1281" s="39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1"/>
      <c r="AF1281" s="10"/>
      <c r="AG1281" s="10"/>
      <c r="AH1281" s="10"/>
      <c r="AI1281" s="10"/>
    </row>
    <row r="1282" spans="1:35" ht="15.95" customHeight="1" x14ac:dyDescent="0.2">
      <c r="A1282" s="178" t="s">
        <v>77</v>
      </c>
      <c r="B1282" s="178" t="s">
        <v>726</v>
      </c>
      <c r="C1282" s="178" t="s">
        <v>727</v>
      </c>
      <c r="D1282" s="178" t="s">
        <v>1765</v>
      </c>
      <c r="E1282" s="178" t="s">
        <v>840</v>
      </c>
      <c r="F1282" s="176">
        <v>0.2271</v>
      </c>
      <c r="G1282" s="46" t="s">
        <v>717</v>
      </c>
      <c r="H1282" s="62">
        <v>0.1757</v>
      </c>
      <c r="I1282" s="180" t="s">
        <v>1776</v>
      </c>
      <c r="J1282" s="174"/>
      <c r="K1282" s="4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1"/>
      <c r="AF1282" s="10"/>
      <c r="AG1282" s="10"/>
      <c r="AH1282" s="10"/>
      <c r="AI1282" s="10"/>
    </row>
    <row r="1283" spans="1:35" ht="15.95" customHeight="1" x14ac:dyDescent="0.2">
      <c r="A1283" s="179"/>
      <c r="B1283" s="179"/>
      <c r="C1283" s="179"/>
      <c r="D1283" s="179"/>
      <c r="E1283" s="179"/>
      <c r="F1283" s="177"/>
      <c r="G1283" s="46" t="s">
        <v>714</v>
      </c>
      <c r="H1283" s="62">
        <v>5.1400000000000001E-2</v>
      </c>
      <c r="I1283" s="181"/>
      <c r="J1283" s="175"/>
      <c r="K1283" s="4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1"/>
      <c r="AF1283" s="10"/>
      <c r="AG1283" s="10"/>
      <c r="AH1283" s="10"/>
      <c r="AI1283" s="10"/>
    </row>
    <row r="1284" spans="1:35" ht="15.95" customHeight="1" x14ac:dyDescent="0.2">
      <c r="A1284" s="178" t="s">
        <v>78</v>
      </c>
      <c r="B1284" s="178" t="s">
        <v>726</v>
      </c>
      <c r="C1284" s="178" t="s">
        <v>727</v>
      </c>
      <c r="D1284" s="178" t="s">
        <v>1765</v>
      </c>
      <c r="E1284" s="178" t="s">
        <v>1777</v>
      </c>
      <c r="F1284" s="176">
        <v>0.32179999999999997</v>
      </c>
      <c r="G1284" s="46" t="s">
        <v>717</v>
      </c>
      <c r="H1284" s="62">
        <v>7.7700000000000005E-2</v>
      </c>
      <c r="I1284" s="180" t="s">
        <v>1778</v>
      </c>
      <c r="J1284" s="182" t="s">
        <v>1779</v>
      </c>
      <c r="K1284" s="4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1"/>
      <c r="AF1284" s="10"/>
      <c r="AG1284" s="10"/>
      <c r="AH1284" s="10"/>
      <c r="AI1284" s="10"/>
    </row>
    <row r="1285" spans="1:35" ht="15.95" customHeight="1" x14ac:dyDescent="0.2">
      <c r="A1285" s="179"/>
      <c r="B1285" s="179"/>
      <c r="C1285" s="179"/>
      <c r="D1285" s="179"/>
      <c r="E1285" s="179"/>
      <c r="F1285" s="177"/>
      <c r="G1285" s="62" t="s">
        <v>30</v>
      </c>
      <c r="H1285" s="62">
        <v>0.24410000000000001</v>
      </c>
      <c r="I1285" s="181"/>
      <c r="J1285" s="183"/>
      <c r="K1285" s="4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1"/>
      <c r="AF1285" s="10"/>
      <c r="AG1285" s="10"/>
      <c r="AH1285" s="10"/>
      <c r="AI1285" s="10"/>
    </row>
    <row r="1286" spans="1:35" ht="15.95" customHeight="1" x14ac:dyDescent="0.2">
      <c r="A1286" s="46" t="s">
        <v>79</v>
      </c>
      <c r="B1286" s="46" t="s">
        <v>726</v>
      </c>
      <c r="C1286" s="46" t="s">
        <v>727</v>
      </c>
      <c r="D1286" s="46" t="s">
        <v>1765</v>
      </c>
      <c r="E1286" s="46" t="s">
        <v>1780</v>
      </c>
      <c r="F1286" s="47">
        <v>0.23330000000000001</v>
      </c>
      <c r="G1286" s="46" t="s">
        <v>729</v>
      </c>
      <c r="H1286" s="48">
        <v>0.23330000000000001</v>
      </c>
      <c r="I1286" s="46" t="s">
        <v>1769</v>
      </c>
      <c r="J1286" s="60"/>
      <c r="K1286" s="39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1"/>
      <c r="AF1286" s="10"/>
      <c r="AG1286" s="10"/>
      <c r="AH1286" s="10"/>
      <c r="AI1286" s="10"/>
    </row>
    <row r="1287" spans="1:35" ht="15.95" customHeight="1" x14ac:dyDescent="0.2">
      <c r="A1287" s="46" t="s">
        <v>80</v>
      </c>
      <c r="B1287" s="46" t="s">
        <v>726</v>
      </c>
      <c r="C1287" s="46" t="s">
        <v>727</v>
      </c>
      <c r="D1287" s="46" t="s">
        <v>1765</v>
      </c>
      <c r="E1287" s="50">
        <v>195</v>
      </c>
      <c r="F1287" s="47">
        <v>0.12</v>
      </c>
      <c r="G1287" s="46" t="s">
        <v>729</v>
      </c>
      <c r="H1287" s="48">
        <v>0.12</v>
      </c>
      <c r="I1287" s="46" t="s">
        <v>1769</v>
      </c>
      <c r="J1287" s="60"/>
      <c r="K1287" s="39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1"/>
      <c r="AF1287" s="10"/>
      <c r="AG1287" s="10"/>
      <c r="AH1287" s="10"/>
      <c r="AI1287" s="10"/>
    </row>
    <row r="1288" spans="1:35" ht="15.95" customHeight="1" x14ac:dyDescent="0.2">
      <c r="A1288" s="46" t="s">
        <v>81</v>
      </c>
      <c r="B1288" s="46" t="s">
        <v>726</v>
      </c>
      <c r="C1288" s="46" t="s">
        <v>727</v>
      </c>
      <c r="D1288" s="46" t="s">
        <v>1765</v>
      </c>
      <c r="E1288" s="46" t="s">
        <v>1781</v>
      </c>
      <c r="F1288" s="47">
        <v>0.12</v>
      </c>
      <c r="G1288" s="46" t="s">
        <v>729</v>
      </c>
      <c r="H1288" s="48">
        <v>0.12</v>
      </c>
      <c r="I1288" s="46" t="s">
        <v>1769</v>
      </c>
      <c r="J1288" s="60"/>
      <c r="K1288" s="39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1"/>
      <c r="AF1288" s="10"/>
      <c r="AG1288" s="10"/>
      <c r="AH1288" s="10"/>
      <c r="AI1288" s="10"/>
    </row>
    <row r="1289" spans="1:35" ht="15.95" customHeight="1" x14ac:dyDescent="0.2">
      <c r="A1289" s="46" t="s">
        <v>82</v>
      </c>
      <c r="B1289" s="46" t="s">
        <v>726</v>
      </c>
      <c r="C1289" s="46" t="s">
        <v>727</v>
      </c>
      <c r="D1289" s="46" t="s">
        <v>1765</v>
      </c>
      <c r="E1289" s="50">
        <v>202</v>
      </c>
      <c r="F1289" s="47">
        <v>0.7</v>
      </c>
      <c r="G1289" s="46" t="s">
        <v>729</v>
      </c>
      <c r="H1289" s="48">
        <v>0.7</v>
      </c>
      <c r="I1289" s="46" t="s">
        <v>1769</v>
      </c>
      <c r="J1289" s="60"/>
      <c r="K1289" s="39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1"/>
      <c r="AF1289" s="10"/>
      <c r="AG1289" s="10"/>
      <c r="AH1289" s="10"/>
      <c r="AI1289" s="10"/>
    </row>
    <row r="1290" spans="1:35" ht="15.95" customHeight="1" x14ac:dyDescent="0.2">
      <c r="A1290" s="46" t="s">
        <v>83</v>
      </c>
      <c r="B1290" s="46" t="s">
        <v>726</v>
      </c>
      <c r="C1290" s="46" t="s">
        <v>727</v>
      </c>
      <c r="D1290" s="46" t="s">
        <v>1765</v>
      </c>
      <c r="E1290" s="50">
        <v>203</v>
      </c>
      <c r="F1290" s="47">
        <v>1.17</v>
      </c>
      <c r="G1290" s="46" t="s">
        <v>729</v>
      </c>
      <c r="H1290" s="48">
        <v>1.17</v>
      </c>
      <c r="I1290" s="46" t="s">
        <v>1769</v>
      </c>
      <c r="J1290" s="60"/>
      <c r="K1290" s="39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1"/>
      <c r="AF1290" s="10"/>
      <c r="AG1290" s="10"/>
      <c r="AH1290" s="10"/>
      <c r="AI1290" s="10"/>
    </row>
    <row r="1291" spans="1:35" ht="15.95" customHeight="1" x14ac:dyDescent="0.2">
      <c r="A1291" s="46" t="s">
        <v>84</v>
      </c>
      <c r="B1291" s="46" t="s">
        <v>726</v>
      </c>
      <c r="C1291" s="46" t="s">
        <v>727</v>
      </c>
      <c r="D1291" s="46" t="s">
        <v>1765</v>
      </c>
      <c r="E1291" s="46" t="s">
        <v>1782</v>
      </c>
      <c r="F1291" s="47">
        <v>0.1691</v>
      </c>
      <c r="G1291" s="46" t="s">
        <v>48</v>
      </c>
      <c r="H1291" s="48">
        <v>0.1691</v>
      </c>
      <c r="I1291" s="46" t="s">
        <v>1769</v>
      </c>
      <c r="J1291" s="60"/>
      <c r="K1291" s="39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1"/>
      <c r="AF1291" s="10"/>
      <c r="AG1291" s="10"/>
      <c r="AH1291" s="10"/>
      <c r="AI1291" s="10"/>
    </row>
    <row r="1292" spans="1:35" ht="15.95" customHeight="1" x14ac:dyDescent="0.2">
      <c r="A1292" s="46" t="s">
        <v>85</v>
      </c>
      <c r="B1292" s="46" t="s">
        <v>726</v>
      </c>
      <c r="C1292" s="46" t="s">
        <v>727</v>
      </c>
      <c r="D1292" s="46" t="s">
        <v>1765</v>
      </c>
      <c r="E1292" s="46" t="s">
        <v>1783</v>
      </c>
      <c r="F1292" s="47">
        <v>0.57299999999999995</v>
      </c>
      <c r="G1292" s="46" t="s">
        <v>48</v>
      </c>
      <c r="H1292" s="48">
        <v>0.57299999999999995</v>
      </c>
      <c r="I1292" s="46" t="s">
        <v>1769</v>
      </c>
      <c r="J1292" s="60"/>
      <c r="K1292" s="39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1"/>
      <c r="AF1292" s="10"/>
      <c r="AG1292" s="10"/>
      <c r="AH1292" s="10"/>
      <c r="AI1292" s="10"/>
    </row>
    <row r="1293" spans="1:35" ht="15.95" customHeight="1" x14ac:dyDescent="0.2">
      <c r="A1293" s="46" t="s">
        <v>86</v>
      </c>
      <c r="B1293" s="46" t="s">
        <v>726</v>
      </c>
      <c r="C1293" s="46" t="s">
        <v>727</v>
      </c>
      <c r="D1293" s="46" t="s">
        <v>1765</v>
      </c>
      <c r="E1293" s="50">
        <v>212</v>
      </c>
      <c r="F1293" s="47">
        <v>0.3377</v>
      </c>
      <c r="G1293" s="46" t="s">
        <v>729</v>
      </c>
      <c r="H1293" s="48">
        <v>0.3377</v>
      </c>
      <c r="I1293" s="46" t="s">
        <v>1769</v>
      </c>
      <c r="J1293" s="60"/>
      <c r="K1293" s="39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1"/>
      <c r="AF1293" s="10"/>
      <c r="AG1293" s="10"/>
      <c r="AH1293" s="10"/>
      <c r="AI1293" s="10"/>
    </row>
    <row r="1294" spans="1:35" ht="15.95" customHeight="1" x14ac:dyDescent="0.2">
      <c r="A1294" s="46" t="s">
        <v>87</v>
      </c>
      <c r="B1294" s="46" t="s">
        <v>726</v>
      </c>
      <c r="C1294" s="46" t="s">
        <v>727</v>
      </c>
      <c r="D1294" s="46" t="s">
        <v>1765</v>
      </c>
      <c r="E1294" s="46" t="s">
        <v>1784</v>
      </c>
      <c r="F1294" s="47">
        <v>1.22</v>
      </c>
      <c r="G1294" s="46" t="s">
        <v>729</v>
      </c>
      <c r="H1294" s="48">
        <v>1.22</v>
      </c>
      <c r="I1294" s="46" t="s">
        <v>1769</v>
      </c>
      <c r="J1294" s="60"/>
      <c r="K1294" s="39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1"/>
      <c r="AF1294" s="10"/>
      <c r="AG1294" s="10"/>
      <c r="AH1294" s="10"/>
      <c r="AI1294" s="10"/>
    </row>
    <row r="1295" spans="1:35" ht="15.95" customHeight="1" x14ac:dyDescent="0.2">
      <c r="A1295" s="46" t="s">
        <v>88</v>
      </c>
      <c r="B1295" s="46" t="s">
        <v>726</v>
      </c>
      <c r="C1295" s="46" t="s">
        <v>727</v>
      </c>
      <c r="D1295" s="46" t="s">
        <v>1765</v>
      </c>
      <c r="E1295" s="46" t="s">
        <v>1785</v>
      </c>
      <c r="F1295" s="47">
        <v>0.08</v>
      </c>
      <c r="G1295" s="46" t="s">
        <v>729</v>
      </c>
      <c r="H1295" s="48">
        <v>0.08</v>
      </c>
      <c r="I1295" s="46" t="s">
        <v>1786</v>
      </c>
      <c r="J1295" s="60"/>
      <c r="K1295" s="39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1"/>
      <c r="AF1295" s="10"/>
      <c r="AG1295" s="10"/>
      <c r="AH1295" s="10"/>
      <c r="AI1295" s="10"/>
    </row>
    <row r="1296" spans="1:35" ht="15.95" customHeight="1" x14ac:dyDescent="0.2">
      <c r="A1296" s="46" t="s">
        <v>89</v>
      </c>
      <c r="B1296" s="46" t="s">
        <v>726</v>
      </c>
      <c r="C1296" s="46" t="s">
        <v>727</v>
      </c>
      <c r="D1296" s="46" t="s">
        <v>1765</v>
      </c>
      <c r="E1296" s="50">
        <v>24</v>
      </c>
      <c r="F1296" s="47">
        <v>0.27</v>
      </c>
      <c r="G1296" s="46" t="s">
        <v>48</v>
      </c>
      <c r="H1296" s="48">
        <v>0.27</v>
      </c>
      <c r="I1296" s="46" t="s">
        <v>1766</v>
      </c>
      <c r="J1296" s="60"/>
      <c r="K1296" s="39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1"/>
      <c r="AF1296" s="10"/>
      <c r="AG1296" s="10"/>
      <c r="AH1296" s="10"/>
      <c r="AI1296" s="10"/>
    </row>
    <row r="1297" spans="1:35" ht="15.95" customHeight="1" x14ac:dyDescent="0.2">
      <c r="A1297" s="46" t="s">
        <v>90</v>
      </c>
      <c r="B1297" s="46" t="s">
        <v>726</v>
      </c>
      <c r="C1297" s="46" t="s">
        <v>727</v>
      </c>
      <c r="D1297" s="46" t="s">
        <v>1765</v>
      </c>
      <c r="E1297" s="50">
        <v>31</v>
      </c>
      <c r="F1297" s="47">
        <v>0.21</v>
      </c>
      <c r="G1297" s="46" t="s">
        <v>48</v>
      </c>
      <c r="H1297" s="48">
        <v>0.21</v>
      </c>
      <c r="I1297" s="46" t="s">
        <v>1766</v>
      </c>
      <c r="J1297" s="60"/>
      <c r="K1297" s="39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1"/>
      <c r="AF1297" s="10"/>
      <c r="AG1297" s="10"/>
      <c r="AH1297" s="10"/>
      <c r="AI1297" s="10"/>
    </row>
    <row r="1298" spans="1:35" ht="15.95" customHeight="1" x14ac:dyDescent="0.2">
      <c r="A1298" s="46" t="s">
        <v>91</v>
      </c>
      <c r="B1298" s="46" t="s">
        <v>726</v>
      </c>
      <c r="C1298" s="46" t="s">
        <v>727</v>
      </c>
      <c r="D1298" s="46" t="s">
        <v>1765</v>
      </c>
      <c r="E1298" s="50">
        <v>38</v>
      </c>
      <c r="F1298" s="47">
        <v>0.48</v>
      </c>
      <c r="G1298" s="46" t="s">
        <v>48</v>
      </c>
      <c r="H1298" s="48">
        <v>0.48</v>
      </c>
      <c r="I1298" s="46" t="s">
        <v>1766</v>
      </c>
      <c r="J1298" s="60"/>
      <c r="K1298" s="39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1"/>
      <c r="AF1298" s="10"/>
      <c r="AG1298" s="10"/>
      <c r="AH1298" s="10"/>
      <c r="AI1298" s="10"/>
    </row>
    <row r="1299" spans="1:35" ht="15.95" customHeight="1" x14ac:dyDescent="0.2">
      <c r="A1299" s="46" t="s">
        <v>92</v>
      </c>
      <c r="B1299" s="46" t="s">
        <v>726</v>
      </c>
      <c r="C1299" s="46" t="s">
        <v>727</v>
      </c>
      <c r="D1299" s="46" t="s">
        <v>1765</v>
      </c>
      <c r="E1299" s="46" t="s">
        <v>1787</v>
      </c>
      <c r="F1299" s="47">
        <v>0.251</v>
      </c>
      <c r="G1299" s="46" t="s">
        <v>30</v>
      </c>
      <c r="H1299" s="48">
        <v>0.251</v>
      </c>
      <c r="I1299" s="46" t="s">
        <v>1788</v>
      </c>
      <c r="J1299" s="60"/>
      <c r="K1299" s="39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1"/>
      <c r="AF1299" s="10"/>
      <c r="AG1299" s="10"/>
      <c r="AH1299" s="10"/>
      <c r="AI1299" s="10"/>
    </row>
    <row r="1300" spans="1:35" ht="15.95" customHeight="1" x14ac:dyDescent="0.2">
      <c r="A1300" s="46" t="s">
        <v>93</v>
      </c>
      <c r="B1300" s="46" t="s">
        <v>726</v>
      </c>
      <c r="C1300" s="46" t="s">
        <v>727</v>
      </c>
      <c r="D1300" s="46" t="s">
        <v>1765</v>
      </c>
      <c r="E1300" s="46" t="s">
        <v>819</v>
      </c>
      <c r="F1300" s="47">
        <v>1.2934000000000001</v>
      </c>
      <c r="G1300" s="46" t="s">
        <v>729</v>
      </c>
      <c r="H1300" s="48">
        <v>1.2934000000000001</v>
      </c>
      <c r="I1300" s="46" t="s">
        <v>1766</v>
      </c>
      <c r="J1300" s="60"/>
      <c r="K1300" s="39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1"/>
      <c r="AF1300" s="10"/>
      <c r="AG1300" s="10"/>
      <c r="AH1300" s="10"/>
      <c r="AI1300" s="10"/>
    </row>
    <row r="1301" spans="1:35" ht="15.95" customHeight="1" x14ac:dyDescent="0.2">
      <c r="A1301" s="46" t="s">
        <v>94</v>
      </c>
      <c r="B1301" s="46" t="s">
        <v>726</v>
      </c>
      <c r="C1301" s="46" t="s">
        <v>727</v>
      </c>
      <c r="D1301" s="46" t="s">
        <v>1765</v>
      </c>
      <c r="E1301" s="46" t="s">
        <v>1789</v>
      </c>
      <c r="F1301" s="47">
        <v>0.127</v>
      </c>
      <c r="G1301" s="46" t="s">
        <v>729</v>
      </c>
      <c r="H1301" s="48">
        <v>0.127</v>
      </c>
      <c r="I1301" s="46" t="s">
        <v>1766</v>
      </c>
      <c r="J1301" s="60"/>
      <c r="K1301" s="39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1"/>
      <c r="AF1301" s="10"/>
      <c r="AG1301" s="10"/>
      <c r="AH1301" s="10"/>
      <c r="AI1301" s="10"/>
    </row>
    <row r="1302" spans="1:35" ht="15.95" customHeight="1" x14ac:dyDescent="0.2">
      <c r="A1302" s="46" t="s">
        <v>95</v>
      </c>
      <c r="B1302" s="46" t="s">
        <v>726</v>
      </c>
      <c r="C1302" s="46" t="s">
        <v>727</v>
      </c>
      <c r="D1302" s="46" t="s">
        <v>1765</v>
      </c>
      <c r="E1302" s="46" t="s">
        <v>913</v>
      </c>
      <c r="F1302" s="47">
        <v>0.15</v>
      </c>
      <c r="G1302" s="46" t="s">
        <v>729</v>
      </c>
      <c r="H1302" s="48">
        <v>0.15</v>
      </c>
      <c r="I1302" s="46" t="s">
        <v>1769</v>
      </c>
      <c r="J1302" s="60"/>
      <c r="K1302" s="39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1"/>
      <c r="AF1302" s="10"/>
      <c r="AG1302" s="10"/>
      <c r="AH1302" s="10"/>
      <c r="AI1302" s="10"/>
    </row>
    <row r="1303" spans="1:35" ht="15.95" customHeight="1" x14ac:dyDescent="0.2">
      <c r="A1303" s="46" t="s">
        <v>96</v>
      </c>
      <c r="B1303" s="46" t="s">
        <v>726</v>
      </c>
      <c r="C1303" s="46" t="s">
        <v>727</v>
      </c>
      <c r="D1303" s="46" t="s">
        <v>1765</v>
      </c>
      <c r="E1303" s="50">
        <v>58</v>
      </c>
      <c r="F1303" s="47">
        <v>0.17</v>
      </c>
      <c r="G1303" s="46" t="s">
        <v>48</v>
      </c>
      <c r="H1303" s="48">
        <v>0.17</v>
      </c>
      <c r="I1303" s="46" t="s">
        <v>1766</v>
      </c>
      <c r="J1303" s="60"/>
      <c r="K1303" s="39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1"/>
      <c r="AF1303" s="10"/>
      <c r="AG1303" s="10"/>
      <c r="AH1303" s="10"/>
      <c r="AI1303" s="10"/>
    </row>
    <row r="1304" spans="1:35" ht="15.95" customHeight="1" x14ac:dyDescent="0.2">
      <c r="A1304" s="46" t="s">
        <v>97</v>
      </c>
      <c r="B1304" s="46" t="s">
        <v>726</v>
      </c>
      <c r="C1304" s="46" t="s">
        <v>727</v>
      </c>
      <c r="D1304" s="46" t="s">
        <v>1765</v>
      </c>
      <c r="E1304" s="50">
        <v>6</v>
      </c>
      <c r="F1304" s="47">
        <v>8.7800000000000003E-2</v>
      </c>
      <c r="G1304" s="46" t="s">
        <v>48</v>
      </c>
      <c r="H1304" s="48">
        <v>8.7800000000000003E-2</v>
      </c>
      <c r="I1304" s="46" t="s">
        <v>1766</v>
      </c>
      <c r="J1304" s="60"/>
      <c r="K1304" s="39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1"/>
      <c r="AF1304" s="10"/>
      <c r="AG1304" s="10"/>
      <c r="AH1304" s="10"/>
      <c r="AI1304" s="10"/>
    </row>
    <row r="1305" spans="1:35" ht="15.95" customHeight="1" x14ac:dyDescent="0.2">
      <c r="A1305" s="46" t="s">
        <v>98</v>
      </c>
      <c r="B1305" s="46" t="s">
        <v>726</v>
      </c>
      <c r="C1305" s="46" t="s">
        <v>727</v>
      </c>
      <c r="D1305" s="46" t="s">
        <v>1765</v>
      </c>
      <c r="E1305" s="50">
        <v>60</v>
      </c>
      <c r="F1305" s="47">
        <v>0.28000000000000003</v>
      </c>
      <c r="G1305" s="46" t="s">
        <v>48</v>
      </c>
      <c r="H1305" s="48">
        <v>0.28000000000000003</v>
      </c>
      <c r="I1305" s="46" t="s">
        <v>1766</v>
      </c>
      <c r="J1305" s="60"/>
      <c r="K1305" s="39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1"/>
      <c r="AF1305" s="10"/>
      <c r="AG1305" s="10"/>
      <c r="AH1305" s="10"/>
      <c r="AI1305" s="10"/>
    </row>
    <row r="1306" spans="1:35" ht="15.95" customHeight="1" x14ac:dyDescent="0.2">
      <c r="A1306" s="46" t="s">
        <v>99</v>
      </c>
      <c r="B1306" s="46" t="s">
        <v>726</v>
      </c>
      <c r="C1306" s="46" t="s">
        <v>727</v>
      </c>
      <c r="D1306" s="46" t="s">
        <v>1765</v>
      </c>
      <c r="E1306" s="50">
        <v>66</v>
      </c>
      <c r="F1306" s="47">
        <v>0.3</v>
      </c>
      <c r="G1306" s="46" t="s">
        <v>729</v>
      </c>
      <c r="H1306" s="48">
        <v>0.3</v>
      </c>
      <c r="I1306" s="46" t="s">
        <v>1766</v>
      </c>
      <c r="J1306" s="60"/>
      <c r="K1306" s="39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1"/>
      <c r="AF1306" s="10"/>
      <c r="AG1306" s="10"/>
      <c r="AH1306" s="10"/>
      <c r="AI1306" s="10"/>
    </row>
    <row r="1307" spans="1:35" ht="15.95" customHeight="1" x14ac:dyDescent="0.2">
      <c r="A1307" s="178" t="s">
        <v>100</v>
      </c>
      <c r="B1307" s="178" t="s">
        <v>726</v>
      </c>
      <c r="C1307" s="178" t="s">
        <v>727</v>
      </c>
      <c r="D1307" s="178" t="s">
        <v>1765</v>
      </c>
      <c r="E1307" s="178" t="s">
        <v>1793</v>
      </c>
      <c r="F1307" s="176">
        <v>9.8900000000000002E-2</v>
      </c>
      <c r="G1307" s="46" t="s">
        <v>30</v>
      </c>
      <c r="H1307" s="62">
        <v>6.3600000000000004E-2</v>
      </c>
      <c r="I1307" s="180" t="s">
        <v>1794</v>
      </c>
      <c r="J1307" s="182" t="s">
        <v>1795</v>
      </c>
      <c r="K1307" s="4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1"/>
      <c r="AF1307" s="10"/>
      <c r="AG1307" s="10"/>
      <c r="AH1307" s="10"/>
      <c r="AI1307" s="10"/>
    </row>
    <row r="1308" spans="1:35" ht="15.95" customHeight="1" x14ac:dyDescent="0.2">
      <c r="A1308" s="179"/>
      <c r="B1308" s="179"/>
      <c r="C1308" s="179"/>
      <c r="D1308" s="179"/>
      <c r="E1308" s="179"/>
      <c r="F1308" s="177"/>
      <c r="G1308" s="46" t="s">
        <v>33</v>
      </c>
      <c r="H1308" s="62">
        <v>3.5299999999999998E-2</v>
      </c>
      <c r="I1308" s="181"/>
      <c r="J1308" s="183"/>
      <c r="K1308" s="4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1"/>
      <c r="AF1308" s="10"/>
      <c r="AG1308" s="10"/>
      <c r="AH1308" s="10"/>
      <c r="AI1308" s="10"/>
    </row>
    <row r="1309" spans="1:35" ht="15.95" customHeight="1" x14ac:dyDescent="0.2">
      <c r="A1309" s="46" t="s">
        <v>101</v>
      </c>
      <c r="B1309" s="46" t="s">
        <v>726</v>
      </c>
      <c r="C1309" s="46" t="s">
        <v>727</v>
      </c>
      <c r="D1309" s="46" t="s">
        <v>1765</v>
      </c>
      <c r="E1309" s="46" t="s">
        <v>1797</v>
      </c>
      <c r="F1309" s="47">
        <v>0.73</v>
      </c>
      <c r="G1309" s="46" t="s">
        <v>48</v>
      </c>
      <c r="H1309" s="48">
        <v>0.73</v>
      </c>
      <c r="I1309" s="46" t="s">
        <v>1766</v>
      </c>
      <c r="J1309" s="60"/>
      <c r="K1309" s="39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1"/>
      <c r="AF1309" s="10"/>
      <c r="AG1309" s="10"/>
      <c r="AH1309" s="10"/>
      <c r="AI1309" s="10"/>
    </row>
    <row r="1310" spans="1:35" ht="15.95" customHeight="1" x14ac:dyDescent="0.2">
      <c r="A1310" s="46" t="s">
        <v>102</v>
      </c>
      <c r="B1310" s="43" t="s">
        <v>726</v>
      </c>
      <c r="C1310" s="43" t="s">
        <v>727</v>
      </c>
      <c r="D1310" s="43" t="s">
        <v>1765</v>
      </c>
      <c r="E1310" s="51">
        <v>72</v>
      </c>
      <c r="F1310" s="44">
        <v>0.21</v>
      </c>
      <c r="G1310" s="43" t="s">
        <v>729</v>
      </c>
      <c r="H1310" s="45">
        <v>0.21</v>
      </c>
      <c r="I1310" s="46" t="s">
        <v>1766</v>
      </c>
      <c r="J1310" s="61"/>
      <c r="K1310" s="38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1"/>
      <c r="AF1310" s="10"/>
      <c r="AG1310" s="10"/>
      <c r="AH1310" s="10"/>
      <c r="AI1310" s="10"/>
    </row>
    <row r="1311" spans="1:35" ht="15.95" customHeight="1" x14ac:dyDescent="0.2">
      <c r="A1311" s="46" t="s">
        <v>103</v>
      </c>
      <c r="B1311" s="46" t="s">
        <v>726</v>
      </c>
      <c r="C1311" s="46" t="s">
        <v>727</v>
      </c>
      <c r="D1311" s="46" t="s">
        <v>1765</v>
      </c>
      <c r="E1311" s="50">
        <v>757</v>
      </c>
      <c r="F1311" s="47">
        <v>5.9200000000000003E-2</v>
      </c>
      <c r="G1311" s="46" t="s">
        <v>729</v>
      </c>
      <c r="H1311" s="48">
        <v>5.9200000000000003E-2</v>
      </c>
      <c r="I1311" s="46" t="s">
        <v>1200</v>
      </c>
      <c r="J1311" s="60"/>
      <c r="K1311" s="39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1"/>
      <c r="AF1311" s="10"/>
      <c r="AG1311" s="10"/>
      <c r="AH1311" s="10"/>
      <c r="AI1311" s="10"/>
    </row>
    <row r="1312" spans="1:35" ht="15.95" customHeight="1" x14ac:dyDescent="0.2">
      <c r="A1312" s="46" t="s">
        <v>104</v>
      </c>
      <c r="B1312" s="46" t="s">
        <v>726</v>
      </c>
      <c r="C1312" s="46" t="s">
        <v>727</v>
      </c>
      <c r="D1312" s="46" t="s">
        <v>1765</v>
      </c>
      <c r="E1312" s="50">
        <v>763</v>
      </c>
      <c r="F1312" s="47">
        <v>7.0599999999999996E-2</v>
      </c>
      <c r="G1312" s="46" t="s">
        <v>48</v>
      </c>
      <c r="H1312" s="48">
        <v>7.0599999999999996E-2</v>
      </c>
      <c r="I1312" s="46" t="s">
        <v>1200</v>
      </c>
      <c r="J1312" s="60"/>
      <c r="K1312" s="39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1"/>
      <c r="AF1312" s="10"/>
      <c r="AG1312" s="10"/>
      <c r="AH1312" s="10"/>
      <c r="AI1312" s="10"/>
    </row>
    <row r="1313" spans="1:35" ht="15.95" customHeight="1" x14ac:dyDescent="0.2">
      <c r="A1313" s="46" t="s">
        <v>105</v>
      </c>
      <c r="B1313" s="46" t="s">
        <v>726</v>
      </c>
      <c r="C1313" s="46" t="s">
        <v>727</v>
      </c>
      <c r="D1313" s="46" t="s">
        <v>1765</v>
      </c>
      <c r="E1313" s="50">
        <v>764</v>
      </c>
      <c r="F1313" s="47">
        <v>0.14019999999999999</v>
      </c>
      <c r="G1313" s="46" t="s">
        <v>48</v>
      </c>
      <c r="H1313" s="48">
        <v>0.14019999999999999</v>
      </c>
      <c r="I1313" s="46" t="s">
        <v>1200</v>
      </c>
      <c r="J1313" s="60"/>
      <c r="K1313" s="39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1"/>
      <c r="AF1313" s="10"/>
      <c r="AG1313" s="10"/>
      <c r="AH1313" s="10"/>
      <c r="AI1313" s="10"/>
    </row>
    <row r="1314" spans="1:35" ht="15.95" customHeight="1" x14ac:dyDescent="0.2">
      <c r="A1314" s="46" t="s">
        <v>106</v>
      </c>
      <c r="B1314" s="46" t="s">
        <v>726</v>
      </c>
      <c r="C1314" s="46" t="s">
        <v>727</v>
      </c>
      <c r="D1314" s="46" t="s">
        <v>1765</v>
      </c>
      <c r="E1314" s="50">
        <v>773</v>
      </c>
      <c r="F1314" s="47">
        <v>0.1119</v>
      </c>
      <c r="G1314" s="46" t="s">
        <v>729</v>
      </c>
      <c r="H1314" s="48">
        <v>0.1119</v>
      </c>
      <c r="I1314" s="46" t="s">
        <v>1200</v>
      </c>
      <c r="J1314" s="60"/>
      <c r="K1314" s="39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1"/>
      <c r="AF1314" s="10"/>
      <c r="AG1314" s="10"/>
      <c r="AH1314" s="10"/>
      <c r="AI1314" s="10"/>
    </row>
    <row r="1315" spans="1:35" ht="15.95" customHeight="1" x14ac:dyDescent="0.2">
      <c r="A1315" s="46" t="s">
        <v>107</v>
      </c>
      <c r="B1315" s="46" t="s">
        <v>726</v>
      </c>
      <c r="C1315" s="46" t="s">
        <v>727</v>
      </c>
      <c r="D1315" s="46" t="s">
        <v>1765</v>
      </c>
      <c r="E1315" s="50">
        <v>779</v>
      </c>
      <c r="F1315" s="47">
        <v>0.1411</v>
      </c>
      <c r="G1315" s="46" t="s">
        <v>48</v>
      </c>
      <c r="H1315" s="48">
        <v>0.1411</v>
      </c>
      <c r="I1315" s="46" t="s">
        <v>1200</v>
      </c>
      <c r="J1315" s="60"/>
      <c r="K1315" s="39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1"/>
      <c r="AF1315" s="10"/>
      <c r="AG1315" s="10"/>
      <c r="AH1315" s="10"/>
      <c r="AI1315" s="10"/>
    </row>
    <row r="1316" spans="1:35" ht="15.95" customHeight="1" x14ac:dyDescent="0.2">
      <c r="A1316" s="46" t="s">
        <v>108</v>
      </c>
      <c r="B1316" s="46" t="s">
        <v>726</v>
      </c>
      <c r="C1316" s="46" t="s">
        <v>727</v>
      </c>
      <c r="D1316" s="46" t="s">
        <v>1765</v>
      </c>
      <c r="E1316" s="50">
        <v>781</v>
      </c>
      <c r="F1316" s="47">
        <v>0.24030000000000001</v>
      </c>
      <c r="G1316" s="46" t="s">
        <v>48</v>
      </c>
      <c r="H1316" s="48">
        <v>0.24030000000000001</v>
      </c>
      <c r="I1316" s="46" t="s">
        <v>1200</v>
      </c>
      <c r="J1316" s="60"/>
      <c r="K1316" s="39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1"/>
      <c r="AF1316" s="10"/>
      <c r="AG1316" s="10"/>
      <c r="AH1316" s="10"/>
      <c r="AI1316" s="10"/>
    </row>
    <row r="1317" spans="1:35" ht="15.95" customHeight="1" x14ac:dyDescent="0.2">
      <c r="A1317" s="46" t="s">
        <v>109</v>
      </c>
      <c r="B1317" s="46" t="s">
        <v>726</v>
      </c>
      <c r="C1317" s="46" t="s">
        <v>727</v>
      </c>
      <c r="D1317" s="46" t="s">
        <v>1765</v>
      </c>
      <c r="E1317" s="46" t="s">
        <v>1798</v>
      </c>
      <c r="F1317" s="47">
        <v>0.05</v>
      </c>
      <c r="G1317" s="46" t="s">
        <v>48</v>
      </c>
      <c r="H1317" s="48">
        <v>0.05</v>
      </c>
      <c r="I1317" s="46" t="s">
        <v>1200</v>
      </c>
      <c r="J1317" s="60"/>
      <c r="K1317" s="39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1"/>
      <c r="AF1317" s="10"/>
      <c r="AG1317" s="10"/>
      <c r="AH1317" s="10"/>
      <c r="AI1317" s="10"/>
    </row>
    <row r="1318" spans="1:35" ht="15.95" customHeight="1" x14ac:dyDescent="0.2">
      <c r="A1318" s="46" t="s">
        <v>110</v>
      </c>
      <c r="B1318" s="46" t="s">
        <v>726</v>
      </c>
      <c r="C1318" s="46" t="s">
        <v>727</v>
      </c>
      <c r="D1318" s="46" t="s">
        <v>1765</v>
      </c>
      <c r="E1318" s="46" t="s">
        <v>1799</v>
      </c>
      <c r="F1318" s="47">
        <v>0.23300000000000001</v>
      </c>
      <c r="G1318" s="46" t="s">
        <v>49</v>
      </c>
      <c r="H1318" s="48">
        <v>0.23300000000000001</v>
      </c>
      <c r="I1318" s="46" t="s">
        <v>1200</v>
      </c>
      <c r="J1318" s="60"/>
      <c r="K1318" s="39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1"/>
      <c r="AF1318" s="10"/>
      <c r="AG1318" s="10"/>
      <c r="AH1318" s="10"/>
      <c r="AI1318" s="10"/>
    </row>
    <row r="1319" spans="1:35" ht="15.95" customHeight="1" x14ac:dyDescent="0.2">
      <c r="A1319" s="46" t="s">
        <v>111</v>
      </c>
      <c r="B1319" s="46" t="s">
        <v>726</v>
      </c>
      <c r="C1319" s="46" t="s">
        <v>727</v>
      </c>
      <c r="D1319" s="46" t="s">
        <v>1765</v>
      </c>
      <c r="E1319" s="46" t="s">
        <v>1800</v>
      </c>
      <c r="F1319" s="47">
        <v>0.86839999999999995</v>
      </c>
      <c r="G1319" s="46" t="s">
        <v>729</v>
      </c>
      <c r="H1319" s="48">
        <v>0.86839999999999995</v>
      </c>
      <c r="I1319" s="46" t="s">
        <v>1769</v>
      </c>
      <c r="J1319" s="60"/>
      <c r="K1319" s="39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1"/>
      <c r="AF1319" s="10"/>
      <c r="AG1319" s="10"/>
      <c r="AH1319" s="10"/>
      <c r="AI1319" s="10"/>
    </row>
    <row r="1320" spans="1:35" ht="15.95" customHeight="1" x14ac:dyDescent="0.2">
      <c r="A1320" s="46" t="s">
        <v>112</v>
      </c>
      <c r="B1320" s="46" t="s">
        <v>726</v>
      </c>
      <c r="C1320" s="46" t="s">
        <v>727</v>
      </c>
      <c r="D1320" s="46" t="s">
        <v>1765</v>
      </c>
      <c r="E1320" s="46" t="s">
        <v>1801</v>
      </c>
      <c r="F1320" s="47">
        <v>0.27139999999999997</v>
      </c>
      <c r="G1320" s="46" t="s">
        <v>48</v>
      </c>
      <c r="H1320" s="48">
        <v>0.27139999999999997</v>
      </c>
      <c r="I1320" s="46" t="s">
        <v>1200</v>
      </c>
      <c r="J1320" s="60"/>
      <c r="K1320" s="39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1"/>
      <c r="AF1320" s="10"/>
      <c r="AG1320" s="10"/>
      <c r="AH1320" s="10"/>
      <c r="AI1320" s="10"/>
    </row>
    <row r="1321" spans="1:35" ht="15.95" customHeight="1" x14ac:dyDescent="0.2">
      <c r="A1321" s="46" t="s">
        <v>113</v>
      </c>
      <c r="B1321" s="46" t="s">
        <v>726</v>
      </c>
      <c r="C1321" s="46" t="s">
        <v>727</v>
      </c>
      <c r="D1321" s="46" t="s">
        <v>1765</v>
      </c>
      <c r="E1321" s="46" t="s">
        <v>1802</v>
      </c>
      <c r="F1321" s="47">
        <v>0.26889999999999997</v>
      </c>
      <c r="G1321" s="46" t="s">
        <v>729</v>
      </c>
      <c r="H1321" s="48">
        <v>0.26889999999999997</v>
      </c>
      <c r="I1321" s="46" t="s">
        <v>1769</v>
      </c>
      <c r="J1321" s="60"/>
      <c r="K1321" s="39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1"/>
      <c r="AF1321" s="10"/>
      <c r="AG1321" s="10"/>
      <c r="AH1321" s="10"/>
      <c r="AI1321" s="10"/>
    </row>
    <row r="1322" spans="1:35" ht="15.95" customHeight="1" x14ac:dyDescent="0.2">
      <c r="A1322" s="46" t="s">
        <v>114</v>
      </c>
      <c r="B1322" s="46" t="s">
        <v>726</v>
      </c>
      <c r="C1322" s="46" t="s">
        <v>727</v>
      </c>
      <c r="D1322" s="46" t="s">
        <v>1765</v>
      </c>
      <c r="E1322" s="50">
        <v>803</v>
      </c>
      <c r="F1322" s="47">
        <v>0.84840000000000004</v>
      </c>
      <c r="G1322" s="46" t="s">
        <v>729</v>
      </c>
      <c r="H1322" s="48">
        <v>0.84840000000000004</v>
      </c>
      <c r="I1322" s="46" t="s">
        <v>1200</v>
      </c>
      <c r="J1322" s="60"/>
      <c r="K1322" s="39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1"/>
      <c r="AF1322" s="10"/>
      <c r="AG1322" s="10"/>
      <c r="AH1322" s="10"/>
      <c r="AI1322" s="10"/>
    </row>
    <row r="1323" spans="1:35" ht="15.95" customHeight="1" x14ac:dyDescent="0.2">
      <c r="A1323" s="46" t="s">
        <v>115</v>
      </c>
      <c r="B1323" s="46" t="s">
        <v>726</v>
      </c>
      <c r="C1323" s="46" t="s">
        <v>727</v>
      </c>
      <c r="D1323" s="46" t="s">
        <v>1765</v>
      </c>
      <c r="E1323" s="50">
        <v>805</v>
      </c>
      <c r="F1323" s="47">
        <v>8.0299999999999996E-2</v>
      </c>
      <c r="G1323" s="46" t="s">
        <v>48</v>
      </c>
      <c r="H1323" s="48">
        <v>8.0299999999999996E-2</v>
      </c>
      <c r="I1323" s="46" t="s">
        <v>1200</v>
      </c>
      <c r="J1323" s="60"/>
      <c r="K1323" s="39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1"/>
      <c r="AF1323" s="10"/>
      <c r="AG1323" s="10"/>
      <c r="AH1323" s="10"/>
      <c r="AI1323" s="10"/>
    </row>
    <row r="1324" spans="1:35" ht="15.95" customHeight="1" x14ac:dyDescent="0.2">
      <c r="A1324" s="46" t="s">
        <v>116</v>
      </c>
      <c r="B1324" s="46" t="s">
        <v>726</v>
      </c>
      <c r="C1324" s="46" t="s">
        <v>727</v>
      </c>
      <c r="D1324" s="46" t="s">
        <v>1765</v>
      </c>
      <c r="E1324" s="46" t="s">
        <v>1803</v>
      </c>
      <c r="F1324" s="47">
        <v>0.2</v>
      </c>
      <c r="G1324" s="46" t="s">
        <v>729</v>
      </c>
      <c r="H1324" s="48">
        <v>0.2</v>
      </c>
      <c r="I1324" s="46" t="s">
        <v>1766</v>
      </c>
      <c r="J1324" s="60"/>
      <c r="K1324" s="39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1"/>
      <c r="AF1324" s="10"/>
      <c r="AG1324" s="10"/>
      <c r="AH1324" s="10"/>
      <c r="AI1324" s="10"/>
    </row>
    <row r="1325" spans="1:35" ht="15.95" customHeight="1" x14ac:dyDescent="0.2">
      <c r="A1325" s="46" t="s">
        <v>117</v>
      </c>
      <c r="B1325" s="46" t="s">
        <v>726</v>
      </c>
      <c r="C1325" s="46" t="s">
        <v>727</v>
      </c>
      <c r="D1325" s="46" t="s">
        <v>1765</v>
      </c>
      <c r="E1325" s="50">
        <v>811</v>
      </c>
      <c r="F1325" s="47">
        <v>0.44540000000000002</v>
      </c>
      <c r="G1325" s="46" t="s">
        <v>49</v>
      </c>
      <c r="H1325" s="48">
        <v>0.44540000000000002</v>
      </c>
      <c r="I1325" s="46" t="s">
        <v>1200</v>
      </c>
      <c r="J1325" s="60"/>
      <c r="K1325" s="39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1"/>
      <c r="AF1325" s="10"/>
      <c r="AG1325" s="10"/>
      <c r="AH1325" s="10"/>
      <c r="AI1325" s="10"/>
    </row>
    <row r="1326" spans="1:35" ht="15.95" customHeight="1" x14ac:dyDescent="0.2">
      <c r="A1326" s="46" t="s">
        <v>118</v>
      </c>
      <c r="B1326" s="46" t="s">
        <v>726</v>
      </c>
      <c r="C1326" s="46" t="s">
        <v>727</v>
      </c>
      <c r="D1326" s="46" t="s">
        <v>1765</v>
      </c>
      <c r="E1326" s="50">
        <v>93</v>
      </c>
      <c r="F1326" s="47">
        <v>0.09</v>
      </c>
      <c r="G1326" s="46" t="s">
        <v>729</v>
      </c>
      <c r="H1326" s="48">
        <v>0.09</v>
      </c>
      <c r="I1326" s="46" t="s">
        <v>1766</v>
      </c>
      <c r="J1326" s="60"/>
      <c r="K1326" s="39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1"/>
      <c r="AF1326" s="10"/>
      <c r="AG1326" s="10"/>
      <c r="AH1326" s="10"/>
      <c r="AI1326" s="10"/>
    </row>
    <row r="1327" spans="1:35" ht="15.95" customHeight="1" x14ac:dyDescent="0.2">
      <c r="A1327" s="171" t="s">
        <v>2316</v>
      </c>
      <c r="B1327" s="172"/>
      <c r="C1327" s="172"/>
      <c r="D1327" s="172"/>
      <c r="E1327" s="173"/>
      <c r="F1327" s="72">
        <f>SUM(F1259:F1326)</f>
        <v>22.02150000000001</v>
      </c>
      <c r="G1327" s="71"/>
      <c r="H1327" s="73">
        <f>SUM(H1259:H1326)</f>
        <v>22.02150000000001</v>
      </c>
      <c r="I1327" s="71"/>
      <c r="J1327" s="78"/>
      <c r="K1327" s="39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1"/>
      <c r="AF1327" s="10"/>
      <c r="AG1327" s="10"/>
      <c r="AH1327" s="10"/>
      <c r="AI1327" s="10"/>
    </row>
    <row r="1328" spans="1:35" ht="15.95" customHeight="1" x14ac:dyDescent="0.2">
      <c r="A1328" s="46" t="s">
        <v>54</v>
      </c>
      <c r="B1328" s="46" t="s">
        <v>726</v>
      </c>
      <c r="C1328" s="46" t="s">
        <v>727</v>
      </c>
      <c r="D1328" s="46" t="s">
        <v>1804</v>
      </c>
      <c r="E1328" s="50">
        <v>10</v>
      </c>
      <c r="F1328" s="47">
        <v>0.42</v>
      </c>
      <c r="G1328" s="46" t="s">
        <v>729</v>
      </c>
      <c r="H1328" s="48">
        <v>0.42</v>
      </c>
      <c r="I1328" s="46" t="s">
        <v>1805</v>
      </c>
      <c r="J1328" s="60"/>
      <c r="K1328" s="39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1"/>
      <c r="AF1328" s="10"/>
      <c r="AG1328" s="10"/>
      <c r="AH1328" s="10"/>
      <c r="AI1328" s="10"/>
    </row>
    <row r="1329" spans="1:35" ht="15.95" customHeight="1" x14ac:dyDescent="0.2">
      <c r="A1329" s="46" t="s">
        <v>55</v>
      </c>
      <c r="B1329" s="46" t="s">
        <v>726</v>
      </c>
      <c r="C1329" s="46" t="s">
        <v>727</v>
      </c>
      <c r="D1329" s="46" t="s">
        <v>1804</v>
      </c>
      <c r="E1329" s="50">
        <v>17</v>
      </c>
      <c r="F1329" s="47">
        <v>1.1100000000000001</v>
      </c>
      <c r="G1329" s="46" t="s">
        <v>729</v>
      </c>
      <c r="H1329" s="48">
        <v>1.1100000000000001</v>
      </c>
      <c r="I1329" s="46" t="s">
        <v>1805</v>
      </c>
      <c r="J1329" s="60"/>
      <c r="K1329" s="39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1"/>
      <c r="AF1329" s="10"/>
      <c r="AG1329" s="10"/>
      <c r="AH1329" s="10"/>
      <c r="AI1329" s="10"/>
    </row>
    <row r="1330" spans="1:35" ht="15.95" customHeight="1" x14ac:dyDescent="0.2">
      <c r="A1330" s="46" t="s">
        <v>56</v>
      </c>
      <c r="B1330" s="46" t="s">
        <v>726</v>
      </c>
      <c r="C1330" s="46" t="s">
        <v>727</v>
      </c>
      <c r="D1330" s="46" t="s">
        <v>1804</v>
      </c>
      <c r="E1330" s="50">
        <v>24</v>
      </c>
      <c r="F1330" s="47">
        <v>0.08</v>
      </c>
      <c r="G1330" s="46" t="s">
        <v>729</v>
      </c>
      <c r="H1330" s="48">
        <v>0.08</v>
      </c>
      <c r="I1330" s="46" t="s">
        <v>1805</v>
      </c>
      <c r="J1330" s="60"/>
      <c r="K1330" s="39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1"/>
      <c r="AF1330" s="10"/>
      <c r="AG1330" s="10"/>
      <c r="AH1330" s="10"/>
      <c r="AI1330" s="10"/>
    </row>
    <row r="1331" spans="1:35" ht="15.95" customHeight="1" x14ac:dyDescent="0.2">
      <c r="A1331" s="46" t="s">
        <v>57</v>
      </c>
      <c r="B1331" s="46" t="s">
        <v>726</v>
      </c>
      <c r="C1331" s="46" t="s">
        <v>727</v>
      </c>
      <c r="D1331" s="46" t="s">
        <v>1804</v>
      </c>
      <c r="E1331" s="50">
        <v>28</v>
      </c>
      <c r="F1331" s="47">
        <v>6.7699999999999996E-2</v>
      </c>
      <c r="G1331" s="46" t="s">
        <v>729</v>
      </c>
      <c r="H1331" s="48">
        <v>6.7699999999999996E-2</v>
      </c>
      <c r="I1331" s="46" t="s">
        <v>1805</v>
      </c>
      <c r="J1331" s="60"/>
      <c r="K1331" s="39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1"/>
      <c r="AF1331" s="10"/>
      <c r="AG1331" s="10"/>
      <c r="AH1331" s="10"/>
      <c r="AI1331" s="10"/>
    </row>
    <row r="1332" spans="1:35" ht="15.95" customHeight="1" x14ac:dyDescent="0.2">
      <c r="A1332" s="46" t="s">
        <v>58</v>
      </c>
      <c r="B1332" s="46" t="s">
        <v>726</v>
      </c>
      <c r="C1332" s="46" t="s">
        <v>727</v>
      </c>
      <c r="D1332" s="46" t="s">
        <v>1804</v>
      </c>
      <c r="E1332" s="50">
        <v>30</v>
      </c>
      <c r="F1332" s="47">
        <v>0.12</v>
      </c>
      <c r="G1332" s="46" t="s">
        <v>33</v>
      </c>
      <c r="H1332" s="48">
        <v>0.12</v>
      </c>
      <c r="I1332" s="46" t="s">
        <v>1806</v>
      </c>
      <c r="J1332" s="60"/>
      <c r="K1332" s="39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1"/>
      <c r="AF1332" s="10"/>
      <c r="AG1332" s="10"/>
      <c r="AH1332" s="10"/>
      <c r="AI1332" s="10"/>
    </row>
    <row r="1333" spans="1:35" ht="15.95" customHeight="1" x14ac:dyDescent="0.2">
      <c r="A1333" s="178" t="s">
        <v>59</v>
      </c>
      <c r="B1333" s="178" t="s">
        <v>726</v>
      </c>
      <c r="C1333" s="178" t="s">
        <v>727</v>
      </c>
      <c r="D1333" s="178" t="s">
        <v>1804</v>
      </c>
      <c r="E1333" s="178" t="s">
        <v>906</v>
      </c>
      <c r="F1333" s="176">
        <v>0.87949999999999995</v>
      </c>
      <c r="G1333" s="46" t="s">
        <v>2365</v>
      </c>
      <c r="H1333" s="62">
        <v>0.80400000000000005</v>
      </c>
      <c r="I1333" s="180" t="s">
        <v>1807</v>
      </c>
      <c r="J1333" s="186"/>
      <c r="K1333" s="4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1"/>
      <c r="AF1333" s="10"/>
      <c r="AG1333" s="10"/>
      <c r="AH1333" s="10"/>
      <c r="AI1333" s="10"/>
    </row>
    <row r="1334" spans="1:35" ht="15.95" customHeight="1" x14ac:dyDescent="0.2">
      <c r="A1334" s="190"/>
      <c r="B1334" s="190"/>
      <c r="C1334" s="190"/>
      <c r="D1334" s="190"/>
      <c r="E1334" s="190"/>
      <c r="F1334" s="189"/>
      <c r="G1334" s="46" t="s">
        <v>1673</v>
      </c>
      <c r="H1334" s="62">
        <v>5.7200000000000001E-2</v>
      </c>
      <c r="I1334" s="191"/>
      <c r="J1334" s="187"/>
      <c r="K1334" s="4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1"/>
      <c r="AF1334" s="10"/>
      <c r="AG1334" s="10"/>
      <c r="AH1334" s="10"/>
      <c r="AI1334" s="10"/>
    </row>
    <row r="1335" spans="1:35" ht="15.95" customHeight="1" x14ac:dyDescent="0.2">
      <c r="A1335" s="179"/>
      <c r="B1335" s="179"/>
      <c r="C1335" s="179"/>
      <c r="D1335" s="179"/>
      <c r="E1335" s="179"/>
      <c r="F1335" s="177"/>
      <c r="G1335" s="46" t="s">
        <v>48</v>
      </c>
      <c r="H1335" s="62">
        <v>1.83E-2</v>
      </c>
      <c r="I1335" s="181"/>
      <c r="J1335" s="188"/>
      <c r="K1335" s="4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1"/>
      <c r="AF1335" s="10"/>
      <c r="AG1335" s="10"/>
      <c r="AH1335" s="10"/>
      <c r="AI1335" s="10"/>
    </row>
    <row r="1336" spans="1:35" ht="15.95" customHeight="1" x14ac:dyDescent="0.2">
      <c r="A1336" s="46" t="s">
        <v>60</v>
      </c>
      <c r="B1336" s="46" t="s">
        <v>726</v>
      </c>
      <c r="C1336" s="46" t="s">
        <v>727</v>
      </c>
      <c r="D1336" s="46" t="s">
        <v>1804</v>
      </c>
      <c r="E1336" s="46" t="s">
        <v>1808</v>
      </c>
      <c r="F1336" s="47">
        <v>1.1399999999999999</v>
      </c>
      <c r="G1336" s="46" t="s">
        <v>729</v>
      </c>
      <c r="H1336" s="48">
        <v>1.1399999999999999</v>
      </c>
      <c r="I1336" s="46" t="s">
        <v>1805</v>
      </c>
      <c r="J1336" s="60"/>
      <c r="K1336" s="39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1"/>
      <c r="AF1336" s="10"/>
      <c r="AG1336" s="10"/>
      <c r="AH1336" s="10"/>
      <c r="AI1336" s="10"/>
    </row>
    <row r="1337" spans="1:35" ht="15.95" customHeight="1" x14ac:dyDescent="0.2">
      <c r="A1337" s="46" t="s">
        <v>61</v>
      </c>
      <c r="B1337" s="46" t="s">
        <v>726</v>
      </c>
      <c r="C1337" s="46" t="s">
        <v>727</v>
      </c>
      <c r="D1337" s="46" t="s">
        <v>1804</v>
      </c>
      <c r="E1337" s="50">
        <v>41</v>
      </c>
      <c r="F1337" s="47">
        <v>0.76370000000000005</v>
      </c>
      <c r="G1337" s="46" t="s">
        <v>729</v>
      </c>
      <c r="H1337" s="48">
        <v>0.76370000000000005</v>
      </c>
      <c r="I1337" s="46" t="s">
        <v>1805</v>
      </c>
      <c r="J1337" s="60"/>
      <c r="K1337" s="39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1"/>
      <c r="AF1337" s="10"/>
      <c r="AG1337" s="10"/>
      <c r="AH1337" s="10"/>
      <c r="AI1337" s="10"/>
    </row>
    <row r="1338" spans="1:35" ht="15.95" customHeight="1" x14ac:dyDescent="0.2">
      <c r="A1338" s="46" t="s">
        <v>62</v>
      </c>
      <c r="B1338" s="46" t="s">
        <v>726</v>
      </c>
      <c r="C1338" s="46" t="s">
        <v>727</v>
      </c>
      <c r="D1338" s="46" t="s">
        <v>1804</v>
      </c>
      <c r="E1338" s="50">
        <v>56</v>
      </c>
      <c r="F1338" s="47">
        <v>0.28000000000000003</v>
      </c>
      <c r="G1338" s="46" t="s">
        <v>729</v>
      </c>
      <c r="H1338" s="48">
        <v>0.28000000000000003</v>
      </c>
      <c r="I1338" s="46" t="s">
        <v>1805</v>
      </c>
      <c r="J1338" s="60"/>
      <c r="K1338" s="39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1"/>
      <c r="AF1338" s="10"/>
      <c r="AG1338" s="10"/>
      <c r="AH1338" s="10"/>
      <c r="AI1338" s="10"/>
    </row>
    <row r="1339" spans="1:35" ht="15.95" customHeight="1" x14ac:dyDescent="0.2">
      <c r="A1339" s="46" t="s">
        <v>63</v>
      </c>
      <c r="B1339" s="46" t="s">
        <v>726</v>
      </c>
      <c r="C1339" s="46" t="s">
        <v>727</v>
      </c>
      <c r="D1339" s="46" t="s">
        <v>1804</v>
      </c>
      <c r="E1339" s="46" t="s">
        <v>1038</v>
      </c>
      <c r="F1339" s="47">
        <v>0.09</v>
      </c>
      <c r="G1339" s="46" t="s">
        <v>37</v>
      </c>
      <c r="H1339" s="48">
        <v>0.09</v>
      </c>
      <c r="I1339" s="46" t="s">
        <v>1809</v>
      </c>
      <c r="J1339" s="60"/>
      <c r="K1339" s="39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1"/>
      <c r="AF1339" s="10"/>
      <c r="AG1339" s="10"/>
      <c r="AH1339" s="10"/>
      <c r="AI1339" s="10"/>
    </row>
    <row r="1340" spans="1:35" ht="15.95" customHeight="1" x14ac:dyDescent="0.2">
      <c r="A1340" s="46" t="s">
        <v>64</v>
      </c>
      <c r="B1340" s="46" t="s">
        <v>1810</v>
      </c>
      <c r="C1340" s="46" t="s">
        <v>727</v>
      </c>
      <c r="D1340" s="46" t="s">
        <v>1804</v>
      </c>
      <c r="E1340" s="50">
        <v>69</v>
      </c>
      <c r="F1340" s="47">
        <v>0.33660000000000001</v>
      </c>
      <c r="G1340" s="46" t="s">
        <v>48</v>
      </c>
      <c r="H1340" s="48">
        <v>0.33660000000000001</v>
      </c>
      <c r="I1340" s="62"/>
      <c r="J1340" s="60"/>
      <c r="K1340" s="39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1"/>
      <c r="AF1340" s="10"/>
      <c r="AG1340" s="10"/>
      <c r="AH1340" s="10"/>
      <c r="AI1340" s="10"/>
    </row>
    <row r="1341" spans="1:35" ht="15.95" customHeight="1" x14ac:dyDescent="0.2">
      <c r="A1341" s="46" t="s">
        <v>65</v>
      </c>
      <c r="B1341" s="46" t="s">
        <v>1810</v>
      </c>
      <c r="C1341" s="46" t="s">
        <v>727</v>
      </c>
      <c r="D1341" s="46" t="s">
        <v>1804</v>
      </c>
      <c r="E1341" s="50">
        <v>70</v>
      </c>
      <c r="F1341" s="47">
        <v>7.8399999999999997E-2</v>
      </c>
      <c r="G1341" s="46" t="s">
        <v>48</v>
      </c>
      <c r="H1341" s="48">
        <v>7.8399999999999997E-2</v>
      </c>
      <c r="I1341" s="62"/>
      <c r="J1341" s="60"/>
      <c r="K1341" s="39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1"/>
      <c r="AF1341" s="10"/>
      <c r="AG1341" s="10"/>
      <c r="AH1341" s="10"/>
      <c r="AI1341" s="10"/>
    </row>
    <row r="1342" spans="1:35" ht="15.95" customHeight="1" x14ac:dyDescent="0.2">
      <c r="A1342" s="171" t="s">
        <v>2317</v>
      </c>
      <c r="B1342" s="172"/>
      <c r="C1342" s="172"/>
      <c r="D1342" s="172"/>
      <c r="E1342" s="173"/>
      <c r="F1342" s="72">
        <f>SUM(F1328:F1341)</f>
        <v>5.3658999999999999</v>
      </c>
      <c r="G1342" s="71"/>
      <c r="H1342" s="73">
        <f>SUM(H1328:H1341)</f>
        <v>5.3658999999999999</v>
      </c>
      <c r="I1342" s="77"/>
      <c r="J1342" s="78"/>
      <c r="K1342" s="39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1"/>
      <c r="AF1342" s="10"/>
      <c r="AG1342" s="10"/>
      <c r="AH1342" s="10"/>
      <c r="AI1342" s="10"/>
    </row>
    <row r="1343" spans="1:35" ht="15.95" customHeight="1" x14ac:dyDescent="0.2">
      <c r="A1343" s="46" t="s">
        <v>54</v>
      </c>
      <c r="B1343" s="46" t="s">
        <v>726</v>
      </c>
      <c r="C1343" s="46" t="s">
        <v>727</v>
      </c>
      <c r="D1343" s="46" t="s">
        <v>1811</v>
      </c>
      <c r="E1343" s="50">
        <v>101</v>
      </c>
      <c r="F1343" s="47">
        <v>0.01</v>
      </c>
      <c r="G1343" s="46" t="s">
        <v>717</v>
      </c>
      <c r="H1343" s="48">
        <v>0.01</v>
      </c>
      <c r="I1343" s="46" t="s">
        <v>1812</v>
      </c>
      <c r="J1343" s="60"/>
      <c r="K1343" s="39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1"/>
      <c r="AF1343" s="10"/>
      <c r="AG1343" s="10"/>
      <c r="AH1343" s="10"/>
      <c r="AI1343" s="10"/>
    </row>
    <row r="1344" spans="1:35" ht="15.95" customHeight="1" x14ac:dyDescent="0.2">
      <c r="A1344" s="178" t="s">
        <v>55</v>
      </c>
      <c r="B1344" s="178" t="s">
        <v>726</v>
      </c>
      <c r="C1344" s="178" t="s">
        <v>727</v>
      </c>
      <c r="D1344" s="178" t="s">
        <v>1811</v>
      </c>
      <c r="E1344" s="178" t="s">
        <v>1813</v>
      </c>
      <c r="F1344" s="176">
        <v>0.89400000000000002</v>
      </c>
      <c r="G1344" s="43" t="s">
        <v>717</v>
      </c>
      <c r="H1344" s="64">
        <v>0.82730000000000004</v>
      </c>
      <c r="I1344" s="180" t="s">
        <v>1814</v>
      </c>
      <c r="J1344" s="174"/>
      <c r="K1344" s="41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1"/>
      <c r="AF1344" s="10"/>
      <c r="AG1344" s="10"/>
      <c r="AH1344" s="10"/>
      <c r="AI1344" s="10"/>
    </row>
    <row r="1345" spans="1:35" ht="15.95" customHeight="1" x14ac:dyDescent="0.2">
      <c r="A1345" s="179"/>
      <c r="B1345" s="179"/>
      <c r="C1345" s="179"/>
      <c r="D1345" s="179"/>
      <c r="E1345" s="179"/>
      <c r="F1345" s="177"/>
      <c r="G1345" s="64" t="s">
        <v>33</v>
      </c>
      <c r="H1345" s="64">
        <v>6.6699999999999995E-2</v>
      </c>
      <c r="I1345" s="181"/>
      <c r="J1345" s="175"/>
      <c r="K1345" s="41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1"/>
      <c r="AF1345" s="10"/>
      <c r="AG1345" s="10"/>
      <c r="AH1345" s="10"/>
      <c r="AI1345" s="10"/>
    </row>
    <row r="1346" spans="1:35" ht="15.95" customHeight="1" x14ac:dyDescent="0.2">
      <c r="A1346" s="46" t="s">
        <v>56</v>
      </c>
      <c r="B1346" s="46" t="s">
        <v>726</v>
      </c>
      <c r="C1346" s="46" t="s">
        <v>727</v>
      </c>
      <c r="D1346" s="46" t="s">
        <v>1811</v>
      </c>
      <c r="E1346" s="46" t="s">
        <v>1815</v>
      </c>
      <c r="F1346" s="47">
        <v>0.15679999999999999</v>
      </c>
      <c r="G1346" s="46" t="s">
        <v>872</v>
      </c>
      <c r="H1346" s="48">
        <v>0.15679999999999999</v>
      </c>
      <c r="I1346" s="46" t="s">
        <v>1814</v>
      </c>
      <c r="J1346" s="49" t="s">
        <v>1816</v>
      </c>
      <c r="K1346" s="39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1"/>
      <c r="AF1346" s="10"/>
      <c r="AG1346" s="10"/>
      <c r="AH1346" s="10"/>
      <c r="AI1346" s="10"/>
    </row>
    <row r="1347" spans="1:35" ht="15.95" customHeight="1" x14ac:dyDescent="0.2">
      <c r="A1347" s="46" t="s">
        <v>57</v>
      </c>
      <c r="B1347" s="46" t="s">
        <v>726</v>
      </c>
      <c r="C1347" s="46" t="s">
        <v>727</v>
      </c>
      <c r="D1347" s="46" t="s">
        <v>1811</v>
      </c>
      <c r="E1347" s="50">
        <v>111</v>
      </c>
      <c r="F1347" s="47">
        <v>0.08</v>
      </c>
      <c r="G1347" s="46" t="s">
        <v>48</v>
      </c>
      <c r="H1347" s="48">
        <v>0.08</v>
      </c>
      <c r="I1347" s="46" t="s">
        <v>1820</v>
      </c>
      <c r="J1347" s="60"/>
      <c r="K1347" s="39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1"/>
      <c r="AF1347" s="10"/>
      <c r="AG1347" s="10"/>
      <c r="AH1347" s="10"/>
      <c r="AI1347" s="10"/>
    </row>
    <row r="1348" spans="1:35" ht="15.95" customHeight="1" x14ac:dyDescent="0.2">
      <c r="A1348" s="46" t="s">
        <v>58</v>
      </c>
      <c r="B1348" s="46" t="s">
        <v>726</v>
      </c>
      <c r="C1348" s="46" t="s">
        <v>727</v>
      </c>
      <c r="D1348" s="46" t="s">
        <v>1811</v>
      </c>
      <c r="E1348" s="50">
        <v>112</v>
      </c>
      <c r="F1348" s="47">
        <v>0.35</v>
      </c>
      <c r="G1348" s="46" t="s">
        <v>729</v>
      </c>
      <c r="H1348" s="48">
        <v>0.35</v>
      </c>
      <c r="I1348" s="46" t="s">
        <v>1820</v>
      </c>
      <c r="J1348" s="60"/>
      <c r="K1348" s="39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1"/>
      <c r="AF1348" s="10"/>
      <c r="AG1348" s="10"/>
      <c r="AH1348" s="10"/>
      <c r="AI1348" s="10"/>
    </row>
    <row r="1349" spans="1:35" ht="15.95" customHeight="1" x14ac:dyDescent="0.2">
      <c r="A1349" s="46" t="s">
        <v>59</v>
      </c>
      <c r="B1349" s="46" t="s">
        <v>726</v>
      </c>
      <c r="C1349" s="46" t="s">
        <v>727</v>
      </c>
      <c r="D1349" s="46" t="s">
        <v>1811</v>
      </c>
      <c r="E1349" s="50">
        <v>113</v>
      </c>
      <c r="F1349" s="47">
        <v>0.21</v>
      </c>
      <c r="G1349" s="46" t="s">
        <v>729</v>
      </c>
      <c r="H1349" s="48">
        <v>0.21</v>
      </c>
      <c r="I1349" s="46" t="s">
        <v>1820</v>
      </c>
      <c r="J1349" s="60"/>
      <c r="K1349" s="39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1"/>
      <c r="AF1349" s="10"/>
      <c r="AG1349" s="10"/>
      <c r="AH1349" s="10"/>
      <c r="AI1349" s="10"/>
    </row>
    <row r="1350" spans="1:35" ht="15.95" customHeight="1" x14ac:dyDescent="0.2">
      <c r="A1350" s="46" t="s">
        <v>60</v>
      </c>
      <c r="B1350" s="46" t="s">
        <v>726</v>
      </c>
      <c r="C1350" s="46" t="s">
        <v>727</v>
      </c>
      <c r="D1350" s="46" t="s">
        <v>1811</v>
      </c>
      <c r="E1350" s="50">
        <v>120</v>
      </c>
      <c r="F1350" s="47">
        <v>0.12</v>
      </c>
      <c r="G1350" s="46" t="s">
        <v>729</v>
      </c>
      <c r="H1350" s="48">
        <v>0.12</v>
      </c>
      <c r="I1350" s="46" t="s">
        <v>1820</v>
      </c>
      <c r="J1350" s="60"/>
      <c r="K1350" s="39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1"/>
      <c r="AF1350" s="10"/>
      <c r="AG1350" s="10"/>
      <c r="AH1350" s="10"/>
      <c r="AI1350" s="10"/>
    </row>
    <row r="1351" spans="1:35" ht="15.95" customHeight="1" x14ac:dyDescent="0.2">
      <c r="A1351" s="46" t="s">
        <v>61</v>
      </c>
      <c r="B1351" s="46" t="s">
        <v>726</v>
      </c>
      <c r="C1351" s="46" t="s">
        <v>727</v>
      </c>
      <c r="D1351" s="46" t="s">
        <v>1811</v>
      </c>
      <c r="E1351" s="50">
        <v>121</v>
      </c>
      <c r="F1351" s="47">
        <v>0.13</v>
      </c>
      <c r="G1351" s="46" t="s">
        <v>48</v>
      </c>
      <c r="H1351" s="48">
        <v>0.13</v>
      </c>
      <c r="I1351" s="46" t="s">
        <v>1820</v>
      </c>
      <c r="J1351" s="60"/>
      <c r="K1351" s="39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1"/>
      <c r="AF1351" s="10"/>
      <c r="AG1351" s="10"/>
      <c r="AH1351" s="10"/>
      <c r="AI1351" s="10"/>
    </row>
    <row r="1352" spans="1:35" ht="15.95" customHeight="1" x14ac:dyDescent="0.2">
      <c r="A1352" s="46" t="s">
        <v>62</v>
      </c>
      <c r="B1352" s="46" t="s">
        <v>726</v>
      </c>
      <c r="C1352" s="46" t="s">
        <v>727</v>
      </c>
      <c r="D1352" s="46" t="s">
        <v>1811</v>
      </c>
      <c r="E1352" s="46" t="s">
        <v>766</v>
      </c>
      <c r="F1352" s="47">
        <v>1.3</v>
      </c>
      <c r="G1352" s="46" t="s">
        <v>729</v>
      </c>
      <c r="H1352" s="48">
        <v>1.3</v>
      </c>
      <c r="I1352" s="46" t="s">
        <v>1820</v>
      </c>
      <c r="J1352" s="60"/>
      <c r="K1352" s="39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1"/>
      <c r="AF1352" s="10"/>
      <c r="AG1352" s="10"/>
      <c r="AH1352" s="10"/>
      <c r="AI1352" s="10"/>
    </row>
    <row r="1353" spans="1:35" ht="15.95" customHeight="1" x14ac:dyDescent="0.2">
      <c r="A1353" s="46" t="s">
        <v>63</v>
      </c>
      <c r="B1353" s="46" t="s">
        <v>726</v>
      </c>
      <c r="C1353" s="46" t="s">
        <v>727</v>
      </c>
      <c r="D1353" s="46" t="s">
        <v>1811</v>
      </c>
      <c r="E1353" s="50">
        <v>132</v>
      </c>
      <c r="F1353" s="47">
        <v>0.15</v>
      </c>
      <c r="G1353" s="46" t="s">
        <v>729</v>
      </c>
      <c r="H1353" s="48">
        <v>0.15</v>
      </c>
      <c r="I1353" s="46" t="s">
        <v>1820</v>
      </c>
      <c r="J1353" s="60"/>
      <c r="K1353" s="39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1"/>
      <c r="AF1353" s="10"/>
      <c r="AG1353" s="10"/>
      <c r="AH1353" s="10"/>
      <c r="AI1353" s="10"/>
    </row>
    <row r="1354" spans="1:35" ht="15.95" customHeight="1" x14ac:dyDescent="0.2">
      <c r="A1354" s="46" t="s">
        <v>64</v>
      </c>
      <c r="B1354" s="46" t="s">
        <v>726</v>
      </c>
      <c r="C1354" s="46" t="s">
        <v>727</v>
      </c>
      <c r="D1354" s="46" t="s">
        <v>1811</v>
      </c>
      <c r="E1354" s="46" t="s">
        <v>1821</v>
      </c>
      <c r="F1354" s="47">
        <v>0.06</v>
      </c>
      <c r="G1354" s="46" t="s">
        <v>729</v>
      </c>
      <c r="H1354" s="48">
        <v>0.06</v>
      </c>
      <c r="I1354" s="46" t="s">
        <v>1820</v>
      </c>
      <c r="J1354" s="60"/>
      <c r="K1354" s="39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1"/>
      <c r="AF1354" s="10"/>
      <c r="AG1354" s="10"/>
      <c r="AH1354" s="10"/>
      <c r="AI1354" s="10"/>
    </row>
    <row r="1355" spans="1:35" ht="15.95" customHeight="1" x14ac:dyDescent="0.2">
      <c r="A1355" s="46" t="s">
        <v>65</v>
      </c>
      <c r="B1355" s="46" t="s">
        <v>726</v>
      </c>
      <c r="C1355" s="46" t="s">
        <v>727</v>
      </c>
      <c r="D1355" s="46" t="s">
        <v>1811</v>
      </c>
      <c r="E1355" s="46" t="s">
        <v>1684</v>
      </c>
      <c r="F1355" s="47">
        <v>0.04</v>
      </c>
      <c r="G1355" s="46" t="s">
        <v>729</v>
      </c>
      <c r="H1355" s="48">
        <v>0.04</v>
      </c>
      <c r="I1355" s="46" t="s">
        <v>1812</v>
      </c>
      <c r="J1355" s="60"/>
      <c r="K1355" s="39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1"/>
      <c r="AF1355" s="10"/>
      <c r="AG1355" s="10"/>
      <c r="AH1355" s="10"/>
      <c r="AI1355" s="10"/>
    </row>
    <row r="1356" spans="1:35" ht="15.95" customHeight="1" x14ac:dyDescent="0.2">
      <c r="A1356" s="46" t="s">
        <v>66</v>
      </c>
      <c r="B1356" s="46" t="s">
        <v>726</v>
      </c>
      <c r="C1356" s="46" t="s">
        <v>727</v>
      </c>
      <c r="D1356" s="46" t="s">
        <v>1811</v>
      </c>
      <c r="E1356" s="50">
        <v>144</v>
      </c>
      <c r="F1356" s="47">
        <v>0.1</v>
      </c>
      <c r="G1356" s="46" t="s">
        <v>729</v>
      </c>
      <c r="H1356" s="48">
        <v>0.1</v>
      </c>
      <c r="I1356" s="46" t="s">
        <v>1820</v>
      </c>
      <c r="J1356" s="60"/>
      <c r="K1356" s="39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1"/>
      <c r="AF1356" s="10"/>
      <c r="AG1356" s="10"/>
      <c r="AH1356" s="10"/>
      <c r="AI1356" s="10"/>
    </row>
    <row r="1357" spans="1:35" ht="15.95" customHeight="1" x14ac:dyDescent="0.2">
      <c r="A1357" s="46" t="s">
        <v>67</v>
      </c>
      <c r="B1357" s="46" t="s">
        <v>726</v>
      </c>
      <c r="C1357" s="46" t="s">
        <v>727</v>
      </c>
      <c r="D1357" s="46" t="s">
        <v>1811</v>
      </c>
      <c r="E1357" s="50">
        <v>153</v>
      </c>
      <c r="F1357" s="47">
        <v>0.11</v>
      </c>
      <c r="G1357" s="46" t="s">
        <v>729</v>
      </c>
      <c r="H1357" s="48">
        <v>0.11</v>
      </c>
      <c r="I1357" s="46" t="s">
        <v>1820</v>
      </c>
      <c r="J1357" s="60"/>
      <c r="K1357" s="39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1"/>
      <c r="AF1357" s="10"/>
      <c r="AG1357" s="10"/>
      <c r="AH1357" s="10"/>
      <c r="AI1357" s="10"/>
    </row>
    <row r="1358" spans="1:35" ht="15.95" customHeight="1" x14ac:dyDescent="0.2">
      <c r="A1358" s="46" t="s">
        <v>68</v>
      </c>
      <c r="B1358" s="46" t="s">
        <v>726</v>
      </c>
      <c r="C1358" s="46" t="s">
        <v>727</v>
      </c>
      <c r="D1358" s="46" t="s">
        <v>1811</v>
      </c>
      <c r="E1358" s="50">
        <v>164</v>
      </c>
      <c r="F1358" s="47">
        <v>1.04</v>
      </c>
      <c r="G1358" s="46" t="s">
        <v>729</v>
      </c>
      <c r="H1358" s="48">
        <v>1.04</v>
      </c>
      <c r="I1358" s="46" t="s">
        <v>1822</v>
      </c>
      <c r="J1358" s="60"/>
      <c r="K1358" s="39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1"/>
      <c r="AF1358" s="10"/>
      <c r="AG1358" s="10"/>
      <c r="AH1358" s="10"/>
      <c r="AI1358" s="10"/>
    </row>
    <row r="1359" spans="1:35" ht="15.95" customHeight="1" x14ac:dyDescent="0.2">
      <c r="A1359" s="46" t="s">
        <v>69</v>
      </c>
      <c r="B1359" s="46" t="s">
        <v>726</v>
      </c>
      <c r="C1359" s="46" t="s">
        <v>727</v>
      </c>
      <c r="D1359" s="46" t="s">
        <v>1811</v>
      </c>
      <c r="E1359" s="46" t="s">
        <v>1823</v>
      </c>
      <c r="F1359" s="47">
        <v>3.3361000000000001</v>
      </c>
      <c r="G1359" s="46" t="s">
        <v>729</v>
      </c>
      <c r="H1359" s="48">
        <v>3.3361000000000001</v>
      </c>
      <c r="I1359" s="46" t="s">
        <v>1820</v>
      </c>
      <c r="J1359" s="60"/>
      <c r="K1359" s="39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1"/>
      <c r="AF1359" s="10"/>
      <c r="AG1359" s="10"/>
      <c r="AH1359" s="10"/>
      <c r="AI1359" s="10"/>
    </row>
    <row r="1360" spans="1:35" ht="15.95" customHeight="1" x14ac:dyDescent="0.2">
      <c r="A1360" s="46" t="s">
        <v>70</v>
      </c>
      <c r="B1360" s="46" t="s">
        <v>726</v>
      </c>
      <c r="C1360" s="46" t="s">
        <v>727</v>
      </c>
      <c r="D1360" s="46" t="s">
        <v>1811</v>
      </c>
      <c r="E1360" s="50">
        <v>170</v>
      </c>
      <c r="F1360" s="47">
        <v>0.59</v>
      </c>
      <c r="G1360" s="46" t="s">
        <v>729</v>
      </c>
      <c r="H1360" s="48">
        <v>0.59</v>
      </c>
      <c r="I1360" s="46" t="s">
        <v>1820</v>
      </c>
      <c r="J1360" s="60"/>
      <c r="K1360" s="39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1"/>
      <c r="AF1360" s="10"/>
      <c r="AG1360" s="10"/>
      <c r="AH1360" s="10"/>
      <c r="AI1360" s="10"/>
    </row>
    <row r="1361" spans="1:35" ht="15.95" customHeight="1" x14ac:dyDescent="0.2">
      <c r="A1361" s="46" t="s">
        <v>71</v>
      </c>
      <c r="B1361" s="46" t="s">
        <v>726</v>
      </c>
      <c r="C1361" s="46" t="s">
        <v>727</v>
      </c>
      <c r="D1361" s="46" t="s">
        <v>1811</v>
      </c>
      <c r="E1361" s="50">
        <v>27</v>
      </c>
      <c r="F1361" s="47">
        <v>0.97260000000000002</v>
      </c>
      <c r="G1361" s="46" t="s">
        <v>729</v>
      </c>
      <c r="H1361" s="48">
        <v>0.97260000000000002</v>
      </c>
      <c r="I1361" s="46" t="s">
        <v>1820</v>
      </c>
      <c r="J1361" s="60"/>
      <c r="K1361" s="39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1"/>
      <c r="AF1361" s="10"/>
      <c r="AG1361" s="10"/>
      <c r="AH1361" s="10"/>
      <c r="AI1361" s="10"/>
    </row>
    <row r="1362" spans="1:35" ht="15.95" customHeight="1" x14ac:dyDescent="0.2">
      <c r="A1362" s="46" t="s">
        <v>72</v>
      </c>
      <c r="B1362" s="46" t="s">
        <v>726</v>
      </c>
      <c r="C1362" s="46" t="s">
        <v>727</v>
      </c>
      <c r="D1362" s="46" t="s">
        <v>1811</v>
      </c>
      <c r="E1362" s="50">
        <v>31</v>
      </c>
      <c r="F1362" s="47">
        <v>0.26</v>
      </c>
      <c r="G1362" s="46" t="s">
        <v>729</v>
      </c>
      <c r="H1362" s="48">
        <v>0.26</v>
      </c>
      <c r="I1362" s="46" t="s">
        <v>1820</v>
      </c>
      <c r="J1362" s="60"/>
      <c r="K1362" s="39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1"/>
      <c r="AF1362" s="10"/>
      <c r="AG1362" s="10"/>
      <c r="AH1362" s="10"/>
      <c r="AI1362" s="10"/>
    </row>
    <row r="1363" spans="1:35" ht="15.95" customHeight="1" x14ac:dyDescent="0.2">
      <c r="A1363" s="46" t="s">
        <v>73</v>
      </c>
      <c r="B1363" s="46" t="s">
        <v>726</v>
      </c>
      <c r="C1363" s="46" t="s">
        <v>727</v>
      </c>
      <c r="D1363" s="46" t="s">
        <v>1811</v>
      </c>
      <c r="E1363" s="50">
        <v>36</v>
      </c>
      <c r="F1363" s="47">
        <v>0.47</v>
      </c>
      <c r="G1363" s="46" t="s">
        <v>729</v>
      </c>
      <c r="H1363" s="48">
        <v>0.47</v>
      </c>
      <c r="I1363" s="46" t="s">
        <v>1820</v>
      </c>
      <c r="J1363" s="60"/>
      <c r="K1363" s="39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1"/>
      <c r="AF1363" s="10"/>
      <c r="AG1363" s="10"/>
      <c r="AH1363" s="10"/>
      <c r="AI1363" s="10"/>
    </row>
    <row r="1364" spans="1:35" ht="15.95" customHeight="1" x14ac:dyDescent="0.2">
      <c r="A1364" s="46" t="s">
        <v>74</v>
      </c>
      <c r="B1364" s="46" t="s">
        <v>726</v>
      </c>
      <c r="C1364" s="46" t="s">
        <v>727</v>
      </c>
      <c r="D1364" s="46" t="s">
        <v>1811</v>
      </c>
      <c r="E1364" s="50">
        <v>49</v>
      </c>
      <c r="F1364" s="47">
        <v>0.06</v>
      </c>
      <c r="G1364" s="46" t="s">
        <v>729</v>
      </c>
      <c r="H1364" s="48">
        <v>0.06</v>
      </c>
      <c r="I1364" s="46" t="s">
        <v>1820</v>
      </c>
      <c r="J1364" s="60"/>
      <c r="K1364" s="39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1"/>
      <c r="AF1364" s="10"/>
      <c r="AG1364" s="10"/>
      <c r="AH1364" s="10"/>
      <c r="AI1364" s="10"/>
    </row>
    <row r="1365" spans="1:35" ht="15.95" customHeight="1" x14ac:dyDescent="0.2">
      <c r="A1365" s="46" t="s">
        <v>75</v>
      </c>
      <c r="B1365" s="46" t="s">
        <v>726</v>
      </c>
      <c r="C1365" s="46" t="s">
        <v>727</v>
      </c>
      <c r="D1365" s="46" t="s">
        <v>1811</v>
      </c>
      <c r="E1365" s="50">
        <v>55</v>
      </c>
      <c r="F1365" s="47">
        <v>0.05</v>
      </c>
      <c r="G1365" s="46" t="s">
        <v>729</v>
      </c>
      <c r="H1365" s="48">
        <v>0.05</v>
      </c>
      <c r="I1365" s="46" t="s">
        <v>1820</v>
      </c>
      <c r="J1365" s="60"/>
      <c r="K1365" s="39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1"/>
      <c r="AF1365" s="10"/>
      <c r="AG1365" s="10"/>
      <c r="AH1365" s="10"/>
      <c r="AI1365" s="10"/>
    </row>
    <row r="1366" spans="1:35" ht="15.95" customHeight="1" x14ac:dyDescent="0.2">
      <c r="A1366" s="46" t="s">
        <v>76</v>
      </c>
      <c r="B1366" s="46" t="s">
        <v>726</v>
      </c>
      <c r="C1366" s="46" t="s">
        <v>727</v>
      </c>
      <c r="D1366" s="46" t="s">
        <v>1811</v>
      </c>
      <c r="E1366" s="50">
        <v>58</v>
      </c>
      <c r="F1366" s="47">
        <v>0.33090000000000003</v>
      </c>
      <c r="G1366" s="46" t="s">
        <v>48</v>
      </c>
      <c r="H1366" s="48">
        <v>0.33090000000000003</v>
      </c>
      <c r="I1366" s="46" t="s">
        <v>1820</v>
      </c>
      <c r="J1366" s="60"/>
      <c r="K1366" s="39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1"/>
      <c r="AF1366" s="10"/>
      <c r="AG1366" s="10"/>
      <c r="AH1366" s="10"/>
      <c r="AI1366" s="10"/>
    </row>
    <row r="1367" spans="1:35" ht="15.95" customHeight="1" x14ac:dyDescent="0.2">
      <c r="A1367" s="46" t="s">
        <v>77</v>
      </c>
      <c r="B1367" s="46" t="s">
        <v>726</v>
      </c>
      <c r="C1367" s="46" t="s">
        <v>727</v>
      </c>
      <c r="D1367" s="46" t="s">
        <v>1811</v>
      </c>
      <c r="E1367" s="50">
        <v>62</v>
      </c>
      <c r="F1367" s="47">
        <v>0.36170000000000002</v>
      </c>
      <c r="G1367" s="46" t="s">
        <v>729</v>
      </c>
      <c r="H1367" s="48">
        <v>0.36170000000000002</v>
      </c>
      <c r="I1367" s="46" t="s">
        <v>1820</v>
      </c>
      <c r="J1367" s="60"/>
      <c r="K1367" s="39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1"/>
      <c r="AF1367" s="10"/>
      <c r="AG1367" s="10"/>
      <c r="AH1367" s="10"/>
      <c r="AI1367" s="10"/>
    </row>
    <row r="1368" spans="1:35" ht="15.95" customHeight="1" x14ac:dyDescent="0.2">
      <c r="A1368" s="46" t="s">
        <v>78</v>
      </c>
      <c r="B1368" s="46" t="s">
        <v>726</v>
      </c>
      <c r="C1368" s="46" t="s">
        <v>727</v>
      </c>
      <c r="D1368" s="46" t="s">
        <v>1811</v>
      </c>
      <c r="E1368" s="50">
        <v>63</v>
      </c>
      <c r="F1368" s="47">
        <v>0.03</v>
      </c>
      <c r="G1368" s="46" t="s">
        <v>729</v>
      </c>
      <c r="H1368" s="48">
        <v>0.03</v>
      </c>
      <c r="I1368" s="46" t="s">
        <v>1820</v>
      </c>
      <c r="J1368" s="60"/>
      <c r="K1368" s="39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1"/>
      <c r="AF1368" s="10"/>
      <c r="AG1368" s="10"/>
      <c r="AH1368" s="10"/>
      <c r="AI1368" s="10"/>
    </row>
    <row r="1369" spans="1:35" ht="15.95" customHeight="1" x14ac:dyDescent="0.2">
      <c r="A1369" s="46" t="s">
        <v>79</v>
      </c>
      <c r="B1369" s="46" t="s">
        <v>726</v>
      </c>
      <c r="C1369" s="46" t="s">
        <v>727</v>
      </c>
      <c r="D1369" s="46" t="s">
        <v>1811</v>
      </c>
      <c r="E1369" s="50">
        <v>72</v>
      </c>
      <c r="F1369" s="47">
        <v>0.13</v>
      </c>
      <c r="G1369" s="46" t="s">
        <v>48</v>
      </c>
      <c r="H1369" s="48">
        <v>0.13</v>
      </c>
      <c r="I1369" s="46" t="s">
        <v>1820</v>
      </c>
      <c r="J1369" s="60"/>
      <c r="K1369" s="39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1"/>
      <c r="AF1369" s="10"/>
      <c r="AG1369" s="10"/>
      <c r="AH1369" s="10"/>
      <c r="AI1369" s="10"/>
    </row>
    <row r="1370" spans="1:35" ht="15.95" customHeight="1" x14ac:dyDescent="0.2">
      <c r="A1370" s="46" t="s">
        <v>80</v>
      </c>
      <c r="B1370" s="46" t="s">
        <v>726</v>
      </c>
      <c r="C1370" s="46" t="s">
        <v>727</v>
      </c>
      <c r="D1370" s="46" t="s">
        <v>1811</v>
      </c>
      <c r="E1370" s="46" t="s">
        <v>1720</v>
      </c>
      <c r="F1370" s="47">
        <v>0.08</v>
      </c>
      <c r="G1370" s="46" t="s">
        <v>729</v>
      </c>
      <c r="H1370" s="48">
        <v>0.08</v>
      </c>
      <c r="I1370" s="46" t="s">
        <v>1812</v>
      </c>
      <c r="J1370" s="60"/>
      <c r="K1370" s="39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1"/>
      <c r="AF1370" s="10"/>
      <c r="AG1370" s="10"/>
      <c r="AH1370" s="10"/>
      <c r="AI1370" s="10"/>
    </row>
    <row r="1371" spans="1:35" ht="15.95" customHeight="1" x14ac:dyDescent="0.2">
      <c r="A1371" s="46" t="s">
        <v>81</v>
      </c>
      <c r="B1371" s="46" t="s">
        <v>726</v>
      </c>
      <c r="C1371" s="46" t="s">
        <v>727</v>
      </c>
      <c r="D1371" s="46" t="s">
        <v>1811</v>
      </c>
      <c r="E1371" s="50">
        <v>89</v>
      </c>
      <c r="F1371" s="47">
        <v>0.27400000000000002</v>
      </c>
      <c r="G1371" s="46" t="s">
        <v>729</v>
      </c>
      <c r="H1371" s="48">
        <v>0.27400000000000002</v>
      </c>
      <c r="I1371" s="46" t="s">
        <v>1820</v>
      </c>
      <c r="J1371" s="60"/>
      <c r="K1371" s="39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1"/>
      <c r="AF1371" s="10"/>
      <c r="AG1371" s="10"/>
      <c r="AH1371" s="10"/>
      <c r="AI1371" s="10"/>
    </row>
    <row r="1372" spans="1:35" ht="15.95" customHeight="1" x14ac:dyDescent="0.2">
      <c r="A1372" s="46" t="s">
        <v>82</v>
      </c>
      <c r="B1372" s="46" t="s">
        <v>726</v>
      </c>
      <c r="C1372" s="46" t="s">
        <v>727</v>
      </c>
      <c r="D1372" s="46" t="s">
        <v>1811</v>
      </c>
      <c r="E1372" s="46" t="s">
        <v>1828</v>
      </c>
      <c r="F1372" s="47">
        <v>0.03</v>
      </c>
      <c r="G1372" s="46" t="s">
        <v>729</v>
      </c>
      <c r="H1372" s="48">
        <v>0.03</v>
      </c>
      <c r="I1372" s="46" t="s">
        <v>1820</v>
      </c>
      <c r="J1372" s="60"/>
      <c r="K1372" s="39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1"/>
      <c r="AF1372" s="10"/>
      <c r="AG1372" s="10"/>
      <c r="AH1372" s="10"/>
      <c r="AI1372" s="10"/>
    </row>
    <row r="1373" spans="1:35" ht="15.95" customHeight="1" x14ac:dyDescent="0.2">
      <c r="A1373" s="46" t="s">
        <v>83</v>
      </c>
      <c r="B1373" s="43" t="s">
        <v>726</v>
      </c>
      <c r="C1373" s="43" t="s">
        <v>727</v>
      </c>
      <c r="D1373" s="43" t="s">
        <v>1811</v>
      </c>
      <c r="E1373" s="51">
        <v>98</v>
      </c>
      <c r="F1373" s="44">
        <v>0.11840000000000001</v>
      </c>
      <c r="G1373" s="43" t="s">
        <v>48</v>
      </c>
      <c r="H1373" s="45">
        <v>0.11840000000000001</v>
      </c>
      <c r="I1373" s="46" t="s">
        <v>1820</v>
      </c>
      <c r="J1373" s="61"/>
      <c r="K1373" s="38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1"/>
      <c r="AF1373" s="10"/>
      <c r="AG1373" s="10"/>
      <c r="AH1373" s="10"/>
      <c r="AI1373" s="10"/>
    </row>
    <row r="1374" spans="1:35" ht="15.95" customHeight="1" x14ac:dyDescent="0.2">
      <c r="A1374" s="171" t="s">
        <v>2318</v>
      </c>
      <c r="B1374" s="172"/>
      <c r="C1374" s="172"/>
      <c r="D1374" s="172"/>
      <c r="E1374" s="173"/>
      <c r="F1374" s="82">
        <f>SUM(F1343:F1373)</f>
        <v>11.8445</v>
      </c>
      <c r="G1374" s="83"/>
      <c r="H1374" s="84">
        <f>SUM(H1343:H1373)</f>
        <v>11.8445</v>
      </c>
      <c r="I1374" s="83"/>
      <c r="J1374" s="85"/>
      <c r="K1374" s="38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1"/>
      <c r="AF1374" s="10"/>
      <c r="AG1374" s="10"/>
      <c r="AH1374" s="10"/>
      <c r="AI1374" s="10"/>
    </row>
    <row r="1375" spans="1:35" ht="15.95" customHeight="1" x14ac:dyDescent="0.2">
      <c r="A1375" s="46" t="s">
        <v>54</v>
      </c>
      <c r="B1375" s="46" t="s">
        <v>726</v>
      </c>
      <c r="C1375" s="46" t="s">
        <v>727</v>
      </c>
      <c r="D1375" s="46" t="s">
        <v>1829</v>
      </c>
      <c r="E1375" s="46" t="s">
        <v>1722</v>
      </c>
      <c r="F1375" s="47">
        <v>6.5199999999999994E-2</v>
      </c>
      <c r="G1375" s="46" t="s">
        <v>729</v>
      </c>
      <c r="H1375" s="48">
        <v>6.5199999999999994E-2</v>
      </c>
      <c r="I1375" s="46" t="s">
        <v>1830</v>
      </c>
      <c r="J1375" s="60"/>
      <c r="K1375" s="39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1"/>
      <c r="AF1375" s="10"/>
      <c r="AG1375" s="10"/>
      <c r="AH1375" s="10"/>
      <c r="AI1375" s="10"/>
    </row>
    <row r="1376" spans="1:35" ht="15.95" customHeight="1" x14ac:dyDescent="0.2">
      <c r="A1376" s="46" t="s">
        <v>55</v>
      </c>
      <c r="B1376" s="46" t="s">
        <v>726</v>
      </c>
      <c r="C1376" s="46" t="s">
        <v>727</v>
      </c>
      <c r="D1376" s="46" t="s">
        <v>1829</v>
      </c>
      <c r="E1376" s="46" t="s">
        <v>1831</v>
      </c>
      <c r="F1376" s="47">
        <v>2.5884</v>
      </c>
      <c r="G1376" s="46" t="s">
        <v>729</v>
      </c>
      <c r="H1376" s="48">
        <v>2.5884</v>
      </c>
      <c r="I1376" s="46" t="s">
        <v>1830</v>
      </c>
      <c r="J1376" s="60"/>
      <c r="K1376" s="39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1"/>
      <c r="AF1376" s="10"/>
      <c r="AG1376" s="10"/>
      <c r="AH1376" s="10"/>
      <c r="AI1376" s="10"/>
    </row>
    <row r="1377" spans="1:35" ht="15.95" customHeight="1" x14ac:dyDescent="0.2">
      <c r="A1377" s="46" t="s">
        <v>56</v>
      </c>
      <c r="B1377" s="46" t="s">
        <v>726</v>
      </c>
      <c r="C1377" s="46" t="s">
        <v>727</v>
      </c>
      <c r="D1377" s="46" t="s">
        <v>1829</v>
      </c>
      <c r="E1377" s="50">
        <v>156</v>
      </c>
      <c r="F1377" s="47">
        <v>0.21</v>
      </c>
      <c r="G1377" s="46" t="s">
        <v>729</v>
      </c>
      <c r="H1377" s="48">
        <v>0.21</v>
      </c>
      <c r="I1377" s="46" t="s">
        <v>1830</v>
      </c>
      <c r="J1377" s="60"/>
      <c r="K1377" s="39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1"/>
      <c r="AF1377" s="10"/>
      <c r="AG1377" s="10"/>
      <c r="AH1377" s="10"/>
      <c r="AI1377" s="10"/>
    </row>
    <row r="1378" spans="1:35" ht="15.95" customHeight="1" x14ac:dyDescent="0.2">
      <c r="A1378" s="46" t="s">
        <v>57</v>
      </c>
      <c r="B1378" s="46" t="s">
        <v>726</v>
      </c>
      <c r="C1378" s="46" t="s">
        <v>727</v>
      </c>
      <c r="D1378" s="46" t="s">
        <v>1829</v>
      </c>
      <c r="E1378" s="50">
        <v>159</v>
      </c>
      <c r="F1378" s="47">
        <v>0.36199999999999999</v>
      </c>
      <c r="G1378" s="46" t="s">
        <v>729</v>
      </c>
      <c r="H1378" s="48">
        <v>0.36199999999999999</v>
      </c>
      <c r="I1378" s="46" t="s">
        <v>1830</v>
      </c>
      <c r="J1378" s="60"/>
      <c r="K1378" s="39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1"/>
      <c r="AF1378" s="10"/>
      <c r="AG1378" s="10"/>
      <c r="AH1378" s="10"/>
      <c r="AI1378" s="10"/>
    </row>
    <row r="1379" spans="1:35" ht="15.95" customHeight="1" x14ac:dyDescent="0.2">
      <c r="A1379" s="46" t="s">
        <v>58</v>
      </c>
      <c r="B1379" s="46" t="s">
        <v>726</v>
      </c>
      <c r="C1379" s="46" t="s">
        <v>727</v>
      </c>
      <c r="D1379" s="46" t="s">
        <v>1829</v>
      </c>
      <c r="E1379" s="50">
        <v>161</v>
      </c>
      <c r="F1379" s="47">
        <v>1.0787</v>
      </c>
      <c r="G1379" s="46" t="s">
        <v>48</v>
      </c>
      <c r="H1379" s="48">
        <v>1.0787</v>
      </c>
      <c r="I1379" s="46" t="s">
        <v>1830</v>
      </c>
      <c r="J1379" s="60"/>
      <c r="K1379" s="39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1"/>
      <c r="AF1379" s="10"/>
      <c r="AG1379" s="10"/>
      <c r="AH1379" s="10"/>
      <c r="AI1379" s="10"/>
    </row>
    <row r="1380" spans="1:35" ht="15.95" customHeight="1" x14ac:dyDescent="0.2">
      <c r="A1380" s="46" t="s">
        <v>59</v>
      </c>
      <c r="B1380" s="46" t="s">
        <v>726</v>
      </c>
      <c r="C1380" s="46" t="s">
        <v>727</v>
      </c>
      <c r="D1380" s="46" t="s">
        <v>1829</v>
      </c>
      <c r="E1380" s="46" t="s">
        <v>1016</v>
      </c>
      <c r="F1380" s="47">
        <v>0.78269999999999995</v>
      </c>
      <c r="G1380" s="46" t="s">
        <v>729</v>
      </c>
      <c r="H1380" s="48">
        <v>0.78269999999999995</v>
      </c>
      <c r="I1380" s="46" t="s">
        <v>1830</v>
      </c>
      <c r="J1380" s="60"/>
      <c r="K1380" s="39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1"/>
      <c r="AF1380" s="10"/>
      <c r="AG1380" s="10"/>
      <c r="AH1380" s="10"/>
      <c r="AI1380" s="10"/>
    </row>
    <row r="1381" spans="1:35" ht="15.95" customHeight="1" x14ac:dyDescent="0.2">
      <c r="A1381" s="46" t="s">
        <v>60</v>
      </c>
      <c r="B1381" s="46" t="s">
        <v>726</v>
      </c>
      <c r="C1381" s="46" t="s">
        <v>727</v>
      </c>
      <c r="D1381" s="46" t="s">
        <v>1829</v>
      </c>
      <c r="E1381" s="46" t="s">
        <v>981</v>
      </c>
      <c r="F1381" s="47">
        <v>2.8899999999999999E-2</v>
      </c>
      <c r="G1381" s="46" t="s">
        <v>729</v>
      </c>
      <c r="H1381" s="48">
        <v>2.8899999999999999E-2</v>
      </c>
      <c r="I1381" s="46" t="s">
        <v>1830</v>
      </c>
      <c r="J1381" s="60"/>
      <c r="K1381" s="39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1"/>
      <c r="AF1381" s="10"/>
      <c r="AG1381" s="10"/>
      <c r="AH1381" s="10"/>
      <c r="AI1381" s="10"/>
    </row>
    <row r="1382" spans="1:35" ht="15.95" customHeight="1" x14ac:dyDescent="0.2">
      <c r="A1382" s="46" t="s">
        <v>61</v>
      </c>
      <c r="B1382" s="46" t="s">
        <v>726</v>
      </c>
      <c r="C1382" s="46" t="s">
        <v>727</v>
      </c>
      <c r="D1382" s="46" t="s">
        <v>1829</v>
      </c>
      <c r="E1382" s="50">
        <v>174</v>
      </c>
      <c r="F1382" s="47">
        <v>0.30009999999999998</v>
      </c>
      <c r="G1382" s="46" t="s">
        <v>729</v>
      </c>
      <c r="H1382" s="48">
        <v>0.30009999999999998</v>
      </c>
      <c r="I1382" s="46" t="s">
        <v>1830</v>
      </c>
      <c r="J1382" s="60"/>
      <c r="K1382" s="39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1"/>
      <c r="AF1382" s="10"/>
      <c r="AG1382" s="10"/>
      <c r="AH1382" s="10"/>
      <c r="AI1382" s="10"/>
    </row>
    <row r="1383" spans="1:35" ht="15.95" customHeight="1" x14ac:dyDescent="0.2">
      <c r="A1383" s="46" t="s">
        <v>62</v>
      </c>
      <c r="B1383" s="46" t="s">
        <v>726</v>
      </c>
      <c r="C1383" s="46" t="s">
        <v>727</v>
      </c>
      <c r="D1383" s="46" t="s">
        <v>1829</v>
      </c>
      <c r="E1383" s="46" t="s">
        <v>1832</v>
      </c>
      <c r="F1383" s="47">
        <v>0.99550000000000005</v>
      </c>
      <c r="G1383" s="46" t="s">
        <v>729</v>
      </c>
      <c r="H1383" s="48">
        <v>0.99550000000000005</v>
      </c>
      <c r="I1383" s="46" t="s">
        <v>1830</v>
      </c>
      <c r="J1383" s="60"/>
      <c r="K1383" s="39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1"/>
      <c r="AF1383" s="10"/>
      <c r="AG1383" s="10"/>
      <c r="AH1383" s="10"/>
      <c r="AI1383" s="10"/>
    </row>
    <row r="1384" spans="1:35" ht="15.95" customHeight="1" x14ac:dyDescent="0.2">
      <c r="A1384" s="46" t="s">
        <v>63</v>
      </c>
      <c r="B1384" s="46" t="s">
        <v>726</v>
      </c>
      <c r="C1384" s="46" t="s">
        <v>727</v>
      </c>
      <c r="D1384" s="46" t="s">
        <v>1829</v>
      </c>
      <c r="E1384" s="50">
        <v>195</v>
      </c>
      <c r="F1384" s="47">
        <v>0.33479999999999999</v>
      </c>
      <c r="G1384" s="46" t="s">
        <v>729</v>
      </c>
      <c r="H1384" s="48">
        <v>0.33479999999999999</v>
      </c>
      <c r="I1384" s="46" t="s">
        <v>1830</v>
      </c>
      <c r="J1384" s="60"/>
      <c r="K1384" s="39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1"/>
      <c r="AF1384" s="10"/>
      <c r="AG1384" s="10"/>
      <c r="AH1384" s="10"/>
      <c r="AI1384" s="10"/>
    </row>
    <row r="1385" spans="1:35" ht="15.95" customHeight="1" x14ac:dyDescent="0.2">
      <c r="A1385" s="46" t="s">
        <v>64</v>
      </c>
      <c r="B1385" s="46" t="s">
        <v>726</v>
      </c>
      <c r="C1385" s="46" t="s">
        <v>727</v>
      </c>
      <c r="D1385" s="46" t="s">
        <v>1829</v>
      </c>
      <c r="E1385" s="46" t="s">
        <v>1833</v>
      </c>
      <c r="F1385" s="47">
        <v>0.4798</v>
      </c>
      <c r="G1385" s="46" t="s">
        <v>729</v>
      </c>
      <c r="H1385" s="48">
        <v>0.4798</v>
      </c>
      <c r="I1385" s="46" t="s">
        <v>1830</v>
      </c>
      <c r="J1385" s="60"/>
      <c r="K1385" s="39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1"/>
      <c r="AF1385" s="10"/>
      <c r="AG1385" s="10"/>
      <c r="AH1385" s="10"/>
      <c r="AI1385" s="10"/>
    </row>
    <row r="1386" spans="1:35" ht="15.95" customHeight="1" x14ac:dyDescent="0.2">
      <c r="A1386" s="46" t="s">
        <v>65</v>
      </c>
      <c r="B1386" s="46" t="s">
        <v>726</v>
      </c>
      <c r="C1386" s="46" t="s">
        <v>727</v>
      </c>
      <c r="D1386" s="46" t="s">
        <v>1829</v>
      </c>
      <c r="E1386" s="50">
        <v>243</v>
      </c>
      <c r="F1386" s="47">
        <v>0.02</v>
      </c>
      <c r="G1386" s="46" t="s">
        <v>729</v>
      </c>
      <c r="H1386" s="48">
        <v>0.02</v>
      </c>
      <c r="I1386" s="46" t="s">
        <v>1830</v>
      </c>
      <c r="J1386" s="60"/>
      <c r="K1386" s="39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1"/>
      <c r="AF1386" s="10"/>
      <c r="AG1386" s="10"/>
      <c r="AH1386" s="10"/>
      <c r="AI1386" s="10"/>
    </row>
    <row r="1387" spans="1:35" ht="15.95" customHeight="1" x14ac:dyDescent="0.2">
      <c r="A1387" s="46" t="s">
        <v>66</v>
      </c>
      <c r="B1387" s="46" t="s">
        <v>726</v>
      </c>
      <c r="C1387" s="46" t="s">
        <v>727</v>
      </c>
      <c r="D1387" s="46" t="s">
        <v>1829</v>
      </c>
      <c r="E1387" s="46" t="s">
        <v>1834</v>
      </c>
      <c r="F1387" s="47">
        <v>0.1968</v>
      </c>
      <c r="G1387" s="46" t="s">
        <v>729</v>
      </c>
      <c r="H1387" s="48">
        <v>0.1968</v>
      </c>
      <c r="I1387" s="46" t="s">
        <v>1830</v>
      </c>
      <c r="J1387" s="60"/>
      <c r="K1387" s="39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1"/>
      <c r="AF1387" s="10"/>
      <c r="AG1387" s="10"/>
      <c r="AH1387" s="10"/>
      <c r="AI1387" s="10"/>
    </row>
    <row r="1388" spans="1:35" ht="15.95" customHeight="1" x14ac:dyDescent="0.2">
      <c r="A1388" s="46" t="s">
        <v>67</v>
      </c>
      <c r="B1388" s="46" t="s">
        <v>726</v>
      </c>
      <c r="C1388" s="46" t="s">
        <v>727</v>
      </c>
      <c r="D1388" s="46" t="s">
        <v>1829</v>
      </c>
      <c r="E1388" s="50">
        <v>273</v>
      </c>
      <c r="F1388" s="47">
        <v>0.2155</v>
      </c>
      <c r="G1388" s="46" t="s">
        <v>729</v>
      </c>
      <c r="H1388" s="48">
        <v>0.2155</v>
      </c>
      <c r="I1388" s="46" t="s">
        <v>1830</v>
      </c>
      <c r="J1388" s="60"/>
      <c r="K1388" s="39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1"/>
      <c r="AF1388" s="10"/>
      <c r="AG1388" s="10"/>
      <c r="AH1388" s="10"/>
      <c r="AI1388" s="10"/>
    </row>
    <row r="1389" spans="1:35" ht="15.95" customHeight="1" x14ac:dyDescent="0.2">
      <c r="A1389" s="46" t="s">
        <v>68</v>
      </c>
      <c r="B1389" s="46" t="s">
        <v>726</v>
      </c>
      <c r="C1389" s="46" t="s">
        <v>727</v>
      </c>
      <c r="D1389" s="46" t="s">
        <v>1829</v>
      </c>
      <c r="E1389" s="46" t="s">
        <v>1838</v>
      </c>
      <c r="F1389" s="47">
        <v>8.7099999999999997E-2</v>
      </c>
      <c r="G1389" s="46" t="s">
        <v>729</v>
      </c>
      <c r="H1389" s="48">
        <v>8.7099999999999997E-2</v>
      </c>
      <c r="I1389" s="46" t="s">
        <v>1830</v>
      </c>
      <c r="J1389" s="60"/>
      <c r="K1389" s="39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1"/>
      <c r="AF1389" s="10"/>
      <c r="AG1389" s="10"/>
      <c r="AH1389" s="10"/>
      <c r="AI1389" s="10"/>
    </row>
    <row r="1390" spans="1:35" ht="15.95" customHeight="1" x14ac:dyDescent="0.2">
      <c r="A1390" s="46" t="s">
        <v>69</v>
      </c>
      <c r="B1390" s="46" t="s">
        <v>726</v>
      </c>
      <c r="C1390" s="46" t="s">
        <v>727</v>
      </c>
      <c r="D1390" s="46" t="s">
        <v>1829</v>
      </c>
      <c r="E1390" s="50">
        <v>288</v>
      </c>
      <c r="F1390" s="47">
        <v>0.45</v>
      </c>
      <c r="G1390" s="46" t="s">
        <v>729</v>
      </c>
      <c r="H1390" s="48">
        <v>0.45</v>
      </c>
      <c r="I1390" s="46" t="s">
        <v>1830</v>
      </c>
      <c r="J1390" s="60"/>
      <c r="K1390" s="39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1"/>
      <c r="AF1390" s="10"/>
      <c r="AG1390" s="10"/>
      <c r="AH1390" s="10"/>
      <c r="AI1390" s="10"/>
    </row>
    <row r="1391" spans="1:35" ht="15.95" customHeight="1" x14ac:dyDescent="0.2">
      <c r="A1391" s="46" t="s">
        <v>70</v>
      </c>
      <c r="B1391" s="46" t="s">
        <v>726</v>
      </c>
      <c r="C1391" s="46" t="s">
        <v>727</v>
      </c>
      <c r="D1391" s="46" t="s">
        <v>1829</v>
      </c>
      <c r="E1391" s="46" t="s">
        <v>1053</v>
      </c>
      <c r="F1391" s="47">
        <v>0.1</v>
      </c>
      <c r="G1391" s="46" t="s">
        <v>30</v>
      </c>
      <c r="H1391" s="48">
        <v>0.1</v>
      </c>
      <c r="I1391" s="46" t="s">
        <v>1839</v>
      </c>
      <c r="J1391" s="60"/>
      <c r="K1391" s="39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1"/>
      <c r="AF1391" s="10"/>
      <c r="AG1391" s="10"/>
      <c r="AH1391" s="10"/>
      <c r="AI1391" s="10"/>
    </row>
    <row r="1392" spans="1:35" ht="15.95" customHeight="1" x14ac:dyDescent="0.2">
      <c r="A1392" s="46" t="s">
        <v>71</v>
      </c>
      <c r="B1392" s="46" t="s">
        <v>726</v>
      </c>
      <c r="C1392" s="46" t="s">
        <v>727</v>
      </c>
      <c r="D1392" s="46" t="s">
        <v>1829</v>
      </c>
      <c r="E1392" s="50">
        <v>315</v>
      </c>
      <c r="F1392" s="47">
        <v>0.26</v>
      </c>
      <c r="G1392" s="46" t="s">
        <v>729</v>
      </c>
      <c r="H1392" s="48">
        <v>0.26</v>
      </c>
      <c r="I1392" s="46" t="s">
        <v>1830</v>
      </c>
      <c r="J1392" s="60"/>
      <c r="K1392" s="39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1"/>
      <c r="AF1392" s="10"/>
      <c r="AG1392" s="10"/>
      <c r="AH1392" s="10"/>
      <c r="AI1392" s="10"/>
    </row>
    <row r="1393" spans="1:35" ht="15.95" customHeight="1" x14ac:dyDescent="0.2">
      <c r="A1393" s="46" t="s">
        <v>72</v>
      </c>
      <c r="B1393" s="46" t="s">
        <v>726</v>
      </c>
      <c r="C1393" s="46" t="s">
        <v>727</v>
      </c>
      <c r="D1393" s="46" t="s">
        <v>1829</v>
      </c>
      <c r="E1393" s="46" t="s">
        <v>1840</v>
      </c>
      <c r="F1393" s="47">
        <v>1.0206</v>
      </c>
      <c r="G1393" s="46" t="s">
        <v>729</v>
      </c>
      <c r="H1393" s="48">
        <v>1.0206</v>
      </c>
      <c r="I1393" s="46" t="s">
        <v>1830</v>
      </c>
      <c r="J1393" s="60"/>
      <c r="K1393" s="39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1"/>
      <c r="AF1393" s="10"/>
      <c r="AG1393" s="10"/>
      <c r="AH1393" s="10"/>
      <c r="AI1393" s="10"/>
    </row>
    <row r="1394" spans="1:35" ht="15.95" customHeight="1" x14ac:dyDescent="0.2">
      <c r="A1394" s="46" t="s">
        <v>73</v>
      </c>
      <c r="B1394" s="46" t="s">
        <v>726</v>
      </c>
      <c r="C1394" s="46" t="s">
        <v>727</v>
      </c>
      <c r="D1394" s="46" t="s">
        <v>1829</v>
      </c>
      <c r="E1394" s="50">
        <v>347</v>
      </c>
      <c r="F1394" s="47">
        <v>0.13900000000000001</v>
      </c>
      <c r="G1394" s="46" t="s">
        <v>729</v>
      </c>
      <c r="H1394" s="48">
        <v>0.13900000000000001</v>
      </c>
      <c r="I1394" s="46" t="s">
        <v>1830</v>
      </c>
      <c r="J1394" s="60"/>
      <c r="K1394" s="39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1"/>
      <c r="AF1394" s="10"/>
      <c r="AG1394" s="10"/>
      <c r="AH1394" s="10"/>
      <c r="AI1394" s="10"/>
    </row>
    <row r="1395" spans="1:35" ht="15.95" customHeight="1" x14ac:dyDescent="0.2">
      <c r="A1395" s="46" t="s">
        <v>74</v>
      </c>
      <c r="B1395" s="46" t="s">
        <v>726</v>
      </c>
      <c r="C1395" s="46" t="s">
        <v>727</v>
      </c>
      <c r="D1395" s="46" t="s">
        <v>1829</v>
      </c>
      <c r="E1395" s="46" t="s">
        <v>1841</v>
      </c>
      <c r="F1395" s="47">
        <v>4.41E-2</v>
      </c>
      <c r="G1395" s="46" t="s">
        <v>46</v>
      </c>
      <c r="H1395" s="48">
        <v>4.41E-2</v>
      </c>
      <c r="I1395" s="46" t="s">
        <v>1842</v>
      </c>
      <c r="J1395" s="60"/>
      <c r="K1395" s="39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1"/>
      <c r="AF1395" s="10"/>
      <c r="AG1395" s="10"/>
      <c r="AH1395" s="10"/>
      <c r="AI1395" s="10"/>
    </row>
    <row r="1396" spans="1:35" ht="15.95" customHeight="1" x14ac:dyDescent="0.2">
      <c r="A1396" s="178" t="s">
        <v>75</v>
      </c>
      <c r="B1396" s="178" t="s">
        <v>726</v>
      </c>
      <c r="C1396" s="178" t="s">
        <v>727</v>
      </c>
      <c r="D1396" s="178" t="s">
        <v>1829</v>
      </c>
      <c r="E1396" s="178" t="s">
        <v>1843</v>
      </c>
      <c r="F1396" s="176">
        <v>8.9800000000000005E-2</v>
      </c>
      <c r="G1396" s="46" t="s">
        <v>1724</v>
      </c>
      <c r="H1396" s="62">
        <v>7.0900000000000005E-2</v>
      </c>
      <c r="I1396" s="180" t="s">
        <v>1842</v>
      </c>
      <c r="J1396" s="174"/>
      <c r="K1396" s="4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1"/>
      <c r="AF1396" s="10"/>
      <c r="AG1396" s="10"/>
      <c r="AH1396" s="10"/>
      <c r="AI1396" s="10"/>
    </row>
    <row r="1397" spans="1:35" ht="15.95" customHeight="1" x14ac:dyDescent="0.2">
      <c r="A1397" s="179"/>
      <c r="B1397" s="179"/>
      <c r="C1397" s="179"/>
      <c r="D1397" s="179"/>
      <c r="E1397" s="179"/>
      <c r="F1397" s="177"/>
      <c r="G1397" s="62" t="s">
        <v>33</v>
      </c>
      <c r="H1397" s="62">
        <v>1.89E-2</v>
      </c>
      <c r="I1397" s="181"/>
      <c r="J1397" s="175"/>
      <c r="K1397" s="4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1"/>
      <c r="AF1397" s="10"/>
      <c r="AG1397" s="10"/>
      <c r="AH1397" s="10"/>
      <c r="AI1397" s="10"/>
    </row>
    <row r="1398" spans="1:35" ht="15.95" customHeight="1" x14ac:dyDescent="0.2">
      <c r="A1398" s="46" t="s">
        <v>76</v>
      </c>
      <c r="B1398" s="46" t="s">
        <v>726</v>
      </c>
      <c r="C1398" s="46" t="s">
        <v>727</v>
      </c>
      <c r="D1398" s="46" t="s">
        <v>1829</v>
      </c>
      <c r="E1398" s="50">
        <v>379</v>
      </c>
      <c r="F1398" s="47">
        <v>0.79110000000000003</v>
      </c>
      <c r="G1398" s="46" t="s">
        <v>33</v>
      </c>
      <c r="H1398" s="48">
        <v>0.79110000000000003</v>
      </c>
      <c r="I1398" s="46" t="s">
        <v>1844</v>
      </c>
      <c r="J1398" s="60"/>
      <c r="K1398" s="39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1"/>
      <c r="AF1398" s="10"/>
      <c r="AG1398" s="10"/>
      <c r="AH1398" s="10"/>
      <c r="AI1398" s="10"/>
    </row>
    <row r="1399" spans="1:35" ht="15.95" customHeight="1" x14ac:dyDescent="0.2">
      <c r="A1399" s="46" t="s">
        <v>77</v>
      </c>
      <c r="B1399" s="46" t="s">
        <v>726</v>
      </c>
      <c r="C1399" s="46" t="s">
        <v>727</v>
      </c>
      <c r="D1399" s="46" t="s">
        <v>1829</v>
      </c>
      <c r="E1399" s="50">
        <v>395</v>
      </c>
      <c r="F1399" s="47">
        <v>0.43090000000000001</v>
      </c>
      <c r="G1399" s="46" t="s">
        <v>729</v>
      </c>
      <c r="H1399" s="48">
        <v>0.43090000000000001</v>
      </c>
      <c r="I1399" s="46" t="s">
        <v>1830</v>
      </c>
      <c r="J1399" s="60"/>
      <c r="K1399" s="39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1"/>
      <c r="AF1399" s="10"/>
      <c r="AG1399" s="10"/>
      <c r="AH1399" s="10"/>
      <c r="AI1399" s="10"/>
    </row>
    <row r="1400" spans="1:35" ht="15.95" customHeight="1" x14ac:dyDescent="0.2">
      <c r="A1400" s="46" t="s">
        <v>78</v>
      </c>
      <c r="B1400" s="46" t="s">
        <v>726</v>
      </c>
      <c r="C1400" s="46" t="s">
        <v>727</v>
      </c>
      <c r="D1400" s="46" t="s">
        <v>1829</v>
      </c>
      <c r="E1400" s="50">
        <v>415</v>
      </c>
      <c r="F1400" s="47">
        <v>0.63780000000000003</v>
      </c>
      <c r="G1400" s="46" t="s">
        <v>729</v>
      </c>
      <c r="H1400" s="48">
        <v>0.63780000000000003</v>
      </c>
      <c r="I1400" s="46" t="s">
        <v>1830</v>
      </c>
      <c r="J1400" s="60"/>
      <c r="K1400" s="39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1"/>
      <c r="AF1400" s="10"/>
      <c r="AG1400" s="10"/>
      <c r="AH1400" s="10"/>
      <c r="AI1400" s="10"/>
    </row>
    <row r="1401" spans="1:35" ht="15.95" customHeight="1" x14ac:dyDescent="0.2">
      <c r="A1401" s="46" t="s">
        <v>79</v>
      </c>
      <c r="B1401" s="46" t="s">
        <v>726</v>
      </c>
      <c r="C1401" s="46" t="s">
        <v>727</v>
      </c>
      <c r="D1401" s="46" t="s">
        <v>1829</v>
      </c>
      <c r="E1401" s="50">
        <v>417</v>
      </c>
      <c r="F1401" s="47">
        <v>0.34</v>
      </c>
      <c r="G1401" s="46" t="s">
        <v>729</v>
      </c>
      <c r="H1401" s="48">
        <v>0.34</v>
      </c>
      <c r="I1401" s="46" t="s">
        <v>1830</v>
      </c>
      <c r="J1401" s="60"/>
      <c r="K1401" s="39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1"/>
      <c r="AF1401" s="10"/>
      <c r="AG1401" s="10"/>
      <c r="AH1401" s="10"/>
      <c r="AI1401" s="10"/>
    </row>
    <row r="1402" spans="1:35" ht="15.95" customHeight="1" x14ac:dyDescent="0.2">
      <c r="A1402" s="46" t="s">
        <v>80</v>
      </c>
      <c r="B1402" s="46" t="s">
        <v>726</v>
      </c>
      <c r="C1402" s="46" t="s">
        <v>727</v>
      </c>
      <c r="D1402" s="46" t="s">
        <v>1829</v>
      </c>
      <c r="E1402" s="50">
        <v>435</v>
      </c>
      <c r="F1402" s="47">
        <v>0.14499999999999999</v>
      </c>
      <c r="G1402" s="46" t="s">
        <v>729</v>
      </c>
      <c r="H1402" s="48">
        <v>0.14499999999999999</v>
      </c>
      <c r="I1402" s="46" t="s">
        <v>1830</v>
      </c>
      <c r="J1402" s="60"/>
      <c r="K1402" s="39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1"/>
      <c r="AF1402" s="10"/>
      <c r="AG1402" s="10"/>
      <c r="AH1402" s="10"/>
      <c r="AI1402" s="10"/>
    </row>
    <row r="1403" spans="1:35" ht="15.95" customHeight="1" x14ac:dyDescent="0.2">
      <c r="A1403" s="46" t="s">
        <v>81</v>
      </c>
      <c r="B1403" s="46" t="s">
        <v>726</v>
      </c>
      <c r="C1403" s="46" t="s">
        <v>727</v>
      </c>
      <c r="D1403" s="46" t="s">
        <v>1829</v>
      </c>
      <c r="E1403" s="46" t="s">
        <v>1845</v>
      </c>
      <c r="F1403" s="47">
        <v>1.4623999999999999</v>
      </c>
      <c r="G1403" s="46" t="s">
        <v>729</v>
      </c>
      <c r="H1403" s="48">
        <v>1.4623999999999999</v>
      </c>
      <c r="I1403" s="46" t="s">
        <v>1830</v>
      </c>
      <c r="J1403" s="60"/>
      <c r="K1403" s="39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1"/>
      <c r="AF1403" s="10"/>
      <c r="AG1403" s="10"/>
      <c r="AH1403" s="10"/>
      <c r="AI1403" s="10"/>
    </row>
    <row r="1404" spans="1:35" ht="15.95" customHeight="1" x14ac:dyDescent="0.2">
      <c r="A1404" s="46" t="s">
        <v>82</v>
      </c>
      <c r="B1404" s="46" t="s">
        <v>726</v>
      </c>
      <c r="C1404" s="46" t="s">
        <v>727</v>
      </c>
      <c r="D1404" s="46" t="s">
        <v>1829</v>
      </c>
      <c r="E1404" s="50">
        <v>456</v>
      </c>
      <c r="F1404" s="47">
        <v>0.35659999999999997</v>
      </c>
      <c r="G1404" s="46" t="s">
        <v>729</v>
      </c>
      <c r="H1404" s="48">
        <v>0.35659999999999997</v>
      </c>
      <c r="I1404" s="46" t="s">
        <v>1830</v>
      </c>
      <c r="J1404" s="60"/>
      <c r="K1404" s="39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1"/>
      <c r="AF1404" s="10"/>
      <c r="AG1404" s="10"/>
      <c r="AH1404" s="10"/>
      <c r="AI1404" s="10"/>
    </row>
    <row r="1405" spans="1:35" ht="15.95" customHeight="1" x14ac:dyDescent="0.2">
      <c r="A1405" s="46" t="s">
        <v>83</v>
      </c>
      <c r="B1405" s="43" t="s">
        <v>726</v>
      </c>
      <c r="C1405" s="43" t="s">
        <v>727</v>
      </c>
      <c r="D1405" s="43" t="s">
        <v>1829</v>
      </c>
      <c r="E1405" s="51">
        <v>472</v>
      </c>
      <c r="F1405" s="44">
        <v>0.22819999999999999</v>
      </c>
      <c r="G1405" s="43" t="s">
        <v>729</v>
      </c>
      <c r="H1405" s="45">
        <v>0.22819999999999999</v>
      </c>
      <c r="I1405" s="46" t="s">
        <v>1830</v>
      </c>
      <c r="J1405" s="61"/>
      <c r="K1405" s="38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1"/>
      <c r="AF1405" s="10"/>
      <c r="AG1405" s="10"/>
      <c r="AH1405" s="10"/>
      <c r="AI1405" s="10"/>
    </row>
    <row r="1406" spans="1:35" ht="15.95" customHeight="1" x14ac:dyDescent="0.2">
      <c r="A1406" s="46" t="s">
        <v>84</v>
      </c>
      <c r="B1406" s="46" t="s">
        <v>726</v>
      </c>
      <c r="C1406" s="46" t="s">
        <v>727</v>
      </c>
      <c r="D1406" s="46" t="s">
        <v>1829</v>
      </c>
      <c r="E1406" s="50">
        <v>481</v>
      </c>
      <c r="F1406" s="47">
        <v>0.2049</v>
      </c>
      <c r="G1406" s="46" t="s">
        <v>729</v>
      </c>
      <c r="H1406" s="48">
        <v>0.2049</v>
      </c>
      <c r="I1406" s="46" t="s">
        <v>1830</v>
      </c>
      <c r="J1406" s="60"/>
      <c r="K1406" s="39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1"/>
      <c r="AF1406" s="10"/>
      <c r="AG1406" s="10"/>
      <c r="AH1406" s="10"/>
      <c r="AI1406" s="10"/>
    </row>
    <row r="1407" spans="1:35" ht="15.95" customHeight="1" x14ac:dyDescent="0.2">
      <c r="A1407" s="46" t="s">
        <v>85</v>
      </c>
      <c r="B1407" s="46" t="s">
        <v>726</v>
      </c>
      <c r="C1407" s="46" t="s">
        <v>727</v>
      </c>
      <c r="D1407" s="46" t="s">
        <v>1829</v>
      </c>
      <c r="E1407" s="50">
        <v>494</v>
      </c>
      <c r="F1407" s="47">
        <v>1.04</v>
      </c>
      <c r="G1407" s="46" t="s">
        <v>729</v>
      </c>
      <c r="H1407" s="48">
        <v>1.04</v>
      </c>
      <c r="I1407" s="46" t="s">
        <v>1830</v>
      </c>
      <c r="J1407" s="60"/>
      <c r="K1407" s="39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1"/>
      <c r="AF1407" s="10"/>
      <c r="AG1407" s="10"/>
      <c r="AH1407" s="10"/>
      <c r="AI1407" s="10"/>
    </row>
    <row r="1408" spans="1:35" ht="15.95" customHeight="1" x14ac:dyDescent="0.2">
      <c r="A1408" s="46" t="s">
        <v>86</v>
      </c>
      <c r="B1408" s="46" t="s">
        <v>726</v>
      </c>
      <c r="C1408" s="46" t="s">
        <v>727</v>
      </c>
      <c r="D1408" s="46" t="s">
        <v>1829</v>
      </c>
      <c r="E1408" s="50">
        <v>497</v>
      </c>
      <c r="F1408" s="47">
        <v>0.2</v>
      </c>
      <c r="G1408" s="46" t="s">
        <v>729</v>
      </c>
      <c r="H1408" s="48">
        <v>0.2</v>
      </c>
      <c r="I1408" s="46" t="s">
        <v>1830</v>
      </c>
      <c r="J1408" s="60"/>
      <c r="K1408" s="39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1"/>
      <c r="AF1408" s="10"/>
      <c r="AG1408" s="10"/>
      <c r="AH1408" s="10"/>
      <c r="AI1408" s="10"/>
    </row>
    <row r="1409" spans="1:35" ht="15.95" customHeight="1" x14ac:dyDescent="0.2">
      <c r="A1409" s="46" t="s">
        <v>87</v>
      </c>
      <c r="B1409" s="46" t="s">
        <v>726</v>
      </c>
      <c r="C1409" s="46" t="s">
        <v>727</v>
      </c>
      <c r="D1409" s="46" t="s">
        <v>1829</v>
      </c>
      <c r="E1409" s="50">
        <v>499</v>
      </c>
      <c r="F1409" s="47">
        <v>0.32</v>
      </c>
      <c r="G1409" s="46" t="s">
        <v>729</v>
      </c>
      <c r="H1409" s="48">
        <v>0.32</v>
      </c>
      <c r="I1409" s="46" t="s">
        <v>1830</v>
      </c>
      <c r="J1409" s="60"/>
      <c r="K1409" s="39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1"/>
      <c r="AF1409" s="10"/>
      <c r="AG1409" s="10"/>
      <c r="AH1409" s="10"/>
      <c r="AI1409" s="10"/>
    </row>
    <row r="1410" spans="1:35" ht="15.95" customHeight="1" x14ac:dyDescent="0.2">
      <c r="A1410" s="46" t="s">
        <v>88</v>
      </c>
      <c r="B1410" s="46" t="s">
        <v>726</v>
      </c>
      <c r="C1410" s="46" t="s">
        <v>727</v>
      </c>
      <c r="D1410" s="46" t="s">
        <v>1829</v>
      </c>
      <c r="E1410" s="50">
        <v>525</v>
      </c>
      <c r="F1410" s="47">
        <v>0.31469999999999998</v>
      </c>
      <c r="G1410" s="46" t="s">
        <v>729</v>
      </c>
      <c r="H1410" s="48">
        <v>0.31469999999999998</v>
      </c>
      <c r="I1410" s="46" t="s">
        <v>1830</v>
      </c>
      <c r="J1410" s="60"/>
      <c r="K1410" s="39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1"/>
      <c r="AF1410" s="10"/>
      <c r="AG1410" s="10"/>
      <c r="AH1410" s="10"/>
      <c r="AI1410" s="10"/>
    </row>
    <row r="1411" spans="1:35" ht="15.95" customHeight="1" x14ac:dyDescent="0.2">
      <c r="A1411" s="46" t="s">
        <v>89</v>
      </c>
      <c r="B1411" s="46" t="s">
        <v>726</v>
      </c>
      <c r="C1411" s="46" t="s">
        <v>727</v>
      </c>
      <c r="D1411" s="46" t="s">
        <v>1829</v>
      </c>
      <c r="E1411" s="50">
        <v>532</v>
      </c>
      <c r="F1411" s="47">
        <v>5.5399999999999998E-2</v>
      </c>
      <c r="G1411" s="46" t="s">
        <v>729</v>
      </c>
      <c r="H1411" s="48">
        <v>5.5399999999999998E-2</v>
      </c>
      <c r="I1411" s="46" t="s">
        <v>1830</v>
      </c>
      <c r="J1411" s="60"/>
      <c r="K1411" s="39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1"/>
      <c r="AF1411" s="10"/>
      <c r="AG1411" s="10"/>
      <c r="AH1411" s="10"/>
      <c r="AI1411" s="10"/>
    </row>
    <row r="1412" spans="1:35" ht="15.95" customHeight="1" x14ac:dyDescent="0.2">
      <c r="A1412" s="46" t="s">
        <v>90</v>
      </c>
      <c r="B1412" s="46" t="s">
        <v>726</v>
      </c>
      <c r="C1412" s="46" t="s">
        <v>727</v>
      </c>
      <c r="D1412" s="46" t="s">
        <v>1829</v>
      </c>
      <c r="E1412" s="50">
        <v>538</v>
      </c>
      <c r="F1412" s="47">
        <v>0.25059999999999999</v>
      </c>
      <c r="G1412" s="46" t="s">
        <v>729</v>
      </c>
      <c r="H1412" s="48">
        <v>0.25059999999999999</v>
      </c>
      <c r="I1412" s="46" t="s">
        <v>1830</v>
      </c>
      <c r="J1412" s="60"/>
      <c r="K1412" s="39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1"/>
      <c r="AF1412" s="10"/>
      <c r="AG1412" s="10"/>
      <c r="AH1412" s="10"/>
      <c r="AI1412" s="10"/>
    </row>
    <row r="1413" spans="1:35" ht="15.95" customHeight="1" x14ac:dyDescent="0.2">
      <c r="A1413" s="46" t="s">
        <v>91</v>
      </c>
      <c r="B1413" s="46" t="s">
        <v>726</v>
      </c>
      <c r="C1413" s="46" t="s">
        <v>727</v>
      </c>
      <c r="D1413" s="46" t="s">
        <v>1829</v>
      </c>
      <c r="E1413" s="50">
        <v>539</v>
      </c>
      <c r="F1413" s="47">
        <v>0.92220000000000002</v>
      </c>
      <c r="G1413" s="46" t="s">
        <v>729</v>
      </c>
      <c r="H1413" s="48">
        <v>0.92220000000000002</v>
      </c>
      <c r="I1413" s="46" t="s">
        <v>1830</v>
      </c>
      <c r="J1413" s="60"/>
      <c r="K1413" s="39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1"/>
      <c r="AF1413" s="10"/>
      <c r="AG1413" s="10"/>
      <c r="AH1413" s="10"/>
      <c r="AI1413" s="10"/>
    </row>
    <row r="1414" spans="1:35" ht="15.95" customHeight="1" x14ac:dyDescent="0.2">
      <c r="A1414" s="46" t="s">
        <v>92</v>
      </c>
      <c r="B1414" s="46" t="s">
        <v>726</v>
      </c>
      <c r="C1414" s="46" t="s">
        <v>727</v>
      </c>
      <c r="D1414" s="46" t="s">
        <v>1829</v>
      </c>
      <c r="E1414" s="50">
        <v>544</v>
      </c>
      <c r="F1414" s="47">
        <v>0.37</v>
      </c>
      <c r="G1414" s="46" t="s">
        <v>729</v>
      </c>
      <c r="H1414" s="48">
        <v>0.37</v>
      </c>
      <c r="I1414" s="46" t="s">
        <v>1830</v>
      </c>
      <c r="J1414" s="60"/>
      <c r="K1414" s="39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1"/>
      <c r="AF1414" s="10"/>
      <c r="AG1414" s="10"/>
      <c r="AH1414" s="10"/>
      <c r="AI1414" s="10"/>
    </row>
    <row r="1415" spans="1:35" ht="15.95" customHeight="1" x14ac:dyDescent="0.2">
      <c r="A1415" s="46" t="s">
        <v>93</v>
      </c>
      <c r="B1415" s="46" t="s">
        <v>726</v>
      </c>
      <c r="C1415" s="46" t="s">
        <v>727</v>
      </c>
      <c r="D1415" s="46" t="s">
        <v>1829</v>
      </c>
      <c r="E1415" s="50">
        <v>556</v>
      </c>
      <c r="F1415" s="47">
        <v>0.06</v>
      </c>
      <c r="G1415" s="46" t="s">
        <v>729</v>
      </c>
      <c r="H1415" s="48">
        <v>0.06</v>
      </c>
      <c r="I1415" s="46" t="s">
        <v>1830</v>
      </c>
      <c r="J1415" s="60"/>
      <c r="K1415" s="39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1"/>
      <c r="AF1415" s="10"/>
      <c r="AG1415" s="10"/>
      <c r="AH1415" s="10"/>
      <c r="AI1415" s="10"/>
    </row>
    <row r="1416" spans="1:35" ht="15.95" customHeight="1" x14ac:dyDescent="0.2">
      <c r="A1416" s="46" t="s">
        <v>94</v>
      </c>
      <c r="B1416" s="46" t="s">
        <v>726</v>
      </c>
      <c r="C1416" s="46" t="s">
        <v>727</v>
      </c>
      <c r="D1416" s="46" t="s">
        <v>1829</v>
      </c>
      <c r="E1416" s="50">
        <v>561</v>
      </c>
      <c r="F1416" s="47">
        <v>0.09</v>
      </c>
      <c r="G1416" s="46" t="s">
        <v>729</v>
      </c>
      <c r="H1416" s="48">
        <v>0.09</v>
      </c>
      <c r="I1416" s="46" t="s">
        <v>1830</v>
      </c>
      <c r="J1416" s="60"/>
      <c r="K1416" s="39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1"/>
      <c r="AF1416" s="10"/>
      <c r="AG1416" s="10"/>
      <c r="AH1416" s="10"/>
      <c r="AI1416" s="10"/>
    </row>
    <row r="1417" spans="1:35" ht="15.95" customHeight="1" x14ac:dyDescent="0.2">
      <c r="A1417" s="46" t="s">
        <v>95</v>
      </c>
      <c r="B1417" s="46" t="s">
        <v>726</v>
      </c>
      <c r="C1417" s="46" t="s">
        <v>727</v>
      </c>
      <c r="D1417" s="46" t="s">
        <v>1829</v>
      </c>
      <c r="E1417" s="50">
        <v>566</v>
      </c>
      <c r="F1417" s="47">
        <v>0.45960000000000001</v>
      </c>
      <c r="G1417" s="46" t="s">
        <v>729</v>
      </c>
      <c r="H1417" s="48">
        <v>0.45960000000000001</v>
      </c>
      <c r="I1417" s="46" t="s">
        <v>1830</v>
      </c>
      <c r="J1417" s="60"/>
      <c r="K1417" s="39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1"/>
      <c r="AF1417" s="10"/>
      <c r="AG1417" s="10"/>
      <c r="AH1417" s="10"/>
      <c r="AI1417" s="10"/>
    </row>
    <row r="1418" spans="1:35" ht="15.95" customHeight="1" x14ac:dyDescent="0.2">
      <c r="A1418" s="46" t="s">
        <v>96</v>
      </c>
      <c r="B1418" s="46" t="s">
        <v>726</v>
      </c>
      <c r="C1418" s="46" t="s">
        <v>727</v>
      </c>
      <c r="D1418" s="46" t="s">
        <v>1829</v>
      </c>
      <c r="E1418" s="50">
        <v>573</v>
      </c>
      <c r="F1418" s="47">
        <v>0.9849</v>
      </c>
      <c r="G1418" s="46" t="s">
        <v>729</v>
      </c>
      <c r="H1418" s="48">
        <v>0.9849</v>
      </c>
      <c r="I1418" s="46" t="s">
        <v>1830</v>
      </c>
      <c r="J1418" s="60"/>
      <c r="K1418" s="39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1"/>
      <c r="AF1418" s="10"/>
      <c r="AG1418" s="10"/>
      <c r="AH1418" s="10"/>
      <c r="AI1418" s="10"/>
    </row>
    <row r="1419" spans="1:35" ht="15.95" customHeight="1" x14ac:dyDescent="0.2">
      <c r="A1419" s="46" t="s">
        <v>97</v>
      </c>
      <c r="B1419" s="46" t="s">
        <v>726</v>
      </c>
      <c r="C1419" s="46" t="s">
        <v>727</v>
      </c>
      <c r="D1419" s="46" t="s">
        <v>1829</v>
      </c>
      <c r="E1419" s="50">
        <v>601</v>
      </c>
      <c r="F1419" s="47">
        <v>0.01</v>
      </c>
      <c r="G1419" s="46" t="s">
        <v>729</v>
      </c>
      <c r="H1419" s="48">
        <v>0.01</v>
      </c>
      <c r="I1419" s="46" t="s">
        <v>1830</v>
      </c>
      <c r="J1419" s="60"/>
      <c r="K1419" s="39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1"/>
      <c r="AF1419" s="10"/>
      <c r="AG1419" s="10"/>
      <c r="AH1419" s="10"/>
      <c r="AI1419" s="10"/>
    </row>
    <row r="1420" spans="1:35" ht="15.95" customHeight="1" x14ac:dyDescent="0.2">
      <c r="A1420" s="46" t="s">
        <v>98</v>
      </c>
      <c r="B1420" s="46" t="s">
        <v>726</v>
      </c>
      <c r="C1420" s="46" t="s">
        <v>727</v>
      </c>
      <c r="D1420" s="46" t="s">
        <v>1829</v>
      </c>
      <c r="E1420" s="50">
        <v>610</v>
      </c>
      <c r="F1420" s="47">
        <v>0.59430000000000005</v>
      </c>
      <c r="G1420" s="46" t="s">
        <v>729</v>
      </c>
      <c r="H1420" s="48">
        <v>0.59430000000000005</v>
      </c>
      <c r="I1420" s="46" t="s">
        <v>1830</v>
      </c>
      <c r="J1420" s="60"/>
      <c r="K1420" s="39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1"/>
      <c r="AF1420" s="10"/>
      <c r="AG1420" s="10"/>
      <c r="AH1420" s="10"/>
      <c r="AI1420" s="10"/>
    </row>
    <row r="1421" spans="1:35" ht="15.95" customHeight="1" x14ac:dyDescent="0.2">
      <c r="A1421" s="46" t="s">
        <v>99</v>
      </c>
      <c r="B1421" s="46" t="s">
        <v>726</v>
      </c>
      <c r="C1421" s="46" t="s">
        <v>727</v>
      </c>
      <c r="D1421" s="46" t="s">
        <v>1829</v>
      </c>
      <c r="E1421" s="46" t="s">
        <v>1846</v>
      </c>
      <c r="F1421" s="47">
        <v>3.0739999999999998</v>
      </c>
      <c r="G1421" s="46" t="s">
        <v>729</v>
      </c>
      <c r="H1421" s="48">
        <v>3.0739999999999998</v>
      </c>
      <c r="I1421" s="46" t="s">
        <v>1830</v>
      </c>
      <c r="J1421" s="60"/>
      <c r="K1421" s="39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1"/>
      <c r="AF1421" s="10"/>
      <c r="AG1421" s="10"/>
      <c r="AH1421" s="10"/>
      <c r="AI1421" s="10"/>
    </row>
    <row r="1422" spans="1:35" ht="15.95" customHeight="1" x14ac:dyDescent="0.2">
      <c r="A1422" s="46" t="s">
        <v>100</v>
      </c>
      <c r="B1422" s="46" t="s">
        <v>726</v>
      </c>
      <c r="C1422" s="46" t="s">
        <v>727</v>
      </c>
      <c r="D1422" s="46" t="s">
        <v>1829</v>
      </c>
      <c r="E1422" s="50">
        <v>617</v>
      </c>
      <c r="F1422" s="47">
        <v>0.04</v>
      </c>
      <c r="G1422" s="46" t="s">
        <v>729</v>
      </c>
      <c r="H1422" s="48">
        <v>0.04</v>
      </c>
      <c r="I1422" s="46" t="s">
        <v>1830</v>
      </c>
      <c r="J1422" s="60"/>
      <c r="K1422" s="39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1"/>
      <c r="AF1422" s="10"/>
      <c r="AG1422" s="10"/>
      <c r="AH1422" s="10"/>
      <c r="AI1422" s="10"/>
    </row>
    <row r="1423" spans="1:35" ht="15.95" customHeight="1" x14ac:dyDescent="0.2">
      <c r="A1423" s="46" t="s">
        <v>101</v>
      </c>
      <c r="B1423" s="46" t="s">
        <v>726</v>
      </c>
      <c r="C1423" s="46" t="s">
        <v>727</v>
      </c>
      <c r="D1423" s="46" t="s">
        <v>1829</v>
      </c>
      <c r="E1423" s="50">
        <v>619</v>
      </c>
      <c r="F1423" s="47">
        <v>0.3281</v>
      </c>
      <c r="G1423" s="46" t="s">
        <v>729</v>
      </c>
      <c r="H1423" s="48">
        <v>0.3281</v>
      </c>
      <c r="I1423" s="46" t="s">
        <v>1830</v>
      </c>
      <c r="J1423" s="60"/>
      <c r="K1423" s="39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1"/>
      <c r="AF1423" s="10"/>
      <c r="AG1423" s="10"/>
      <c r="AH1423" s="10"/>
      <c r="AI1423" s="10"/>
    </row>
    <row r="1424" spans="1:35" ht="15.95" customHeight="1" x14ac:dyDescent="0.2">
      <c r="A1424" s="46" t="s">
        <v>102</v>
      </c>
      <c r="B1424" s="46" t="s">
        <v>726</v>
      </c>
      <c r="C1424" s="46" t="s">
        <v>727</v>
      </c>
      <c r="D1424" s="46" t="s">
        <v>1829</v>
      </c>
      <c r="E1424" s="46" t="s">
        <v>1847</v>
      </c>
      <c r="F1424" s="47">
        <v>2.5308999999999999</v>
      </c>
      <c r="G1424" s="46" t="s">
        <v>729</v>
      </c>
      <c r="H1424" s="48">
        <v>2.5308999999999999</v>
      </c>
      <c r="I1424" s="46" t="s">
        <v>1830</v>
      </c>
      <c r="J1424" s="60"/>
      <c r="K1424" s="39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1"/>
      <c r="AF1424" s="10"/>
      <c r="AG1424" s="10"/>
      <c r="AH1424" s="10"/>
      <c r="AI1424" s="10"/>
    </row>
    <row r="1425" spans="1:35" ht="15.95" customHeight="1" x14ac:dyDescent="0.2">
      <c r="A1425" s="46" t="s">
        <v>103</v>
      </c>
      <c r="B1425" s="46" t="s">
        <v>726</v>
      </c>
      <c r="C1425" s="46" t="s">
        <v>727</v>
      </c>
      <c r="D1425" s="46" t="s">
        <v>1829</v>
      </c>
      <c r="E1425" s="46" t="s">
        <v>1848</v>
      </c>
      <c r="F1425" s="47">
        <v>0.24679999999999999</v>
      </c>
      <c r="G1425" s="46" t="s">
        <v>729</v>
      </c>
      <c r="H1425" s="48">
        <v>0.24679999999999999</v>
      </c>
      <c r="I1425" s="46" t="s">
        <v>1830</v>
      </c>
      <c r="J1425" s="60"/>
      <c r="K1425" s="39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1"/>
      <c r="AF1425" s="10"/>
      <c r="AG1425" s="10"/>
      <c r="AH1425" s="10"/>
      <c r="AI1425" s="10"/>
    </row>
    <row r="1426" spans="1:35" ht="15.95" customHeight="1" x14ac:dyDescent="0.2">
      <c r="A1426" s="46" t="s">
        <v>104</v>
      </c>
      <c r="B1426" s="46" t="s">
        <v>726</v>
      </c>
      <c r="C1426" s="46" t="s">
        <v>727</v>
      </c>
      <c r="D1426" s="46" t="s">
        <v>1829</v>
      </c>
      <c r="E1426" s="46" t="s">
        <v>1849</v>
      </c>
      <c r="F1426" s="47">
        <v>0.15</v>
      </c>
      <c r="G1426" s="46" t="s">
        <v>729</v>
      </c>
      <c r="H1426" s="48">
        <v>0.15</v>
      </c>
      <c r="I1426" s="46" t="s">
        <v>1830</v>
      </c>
      <c r="J1426" s="60"/>
      <c r="K1426" s="39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1"/>
      <c r="AF1426" s="10"/>
      <c r="AG1426" s="10"/>
      <c r="AH1426" s="10"/>
      <c r="AI1426" s="10"/>
    </row>
    <row r="1427" spans="1:35" ht="15.95" customHeight="1" x14ac:dyDescent="0.2">
      <c r="A1427" s="171" t="s">
        <v>2319</v>
      </c>
      <c r="B1427" s="172"/>
      <c r="C1427" s="172"/>
      <c r="D1427" s="172"/>
      <c r="E1427" s="173"/>
      <c r="F1427" s="72">
        <f>SUM(F1375:F1426)</f>
        <v>26.48739999999999</v>
      </c>
      <c r="G1427" s="71"/>
      <c r="H1427" s="73">
        <f>SUM(H1375:H1426)</f>
        <v>26.48739999999999</v>
      </c>
      <c r="I1427" s="71"/>
      <c r="J1427" s="78"/>
      <c r="K1427" s="39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1"/>
      <c r="AF1427" s="10"/>
      <c r="AG1427" s="10"/>
      <c r="AH1427" s="10"/>
      <c r="AI1427" s="10"/>
    </row>
    <row r="1428" spans="1:35" ht="15.95" customHeight="1" x14ac:dyDescent="0.2">
      <c r="A1428" s="46" t="s">
        <v>54</v>
      </c>
      <c r="B1428" s="46" t="s">
        <v>726</v>
      </c>
      <c r="C1428" s="46" t="s">
        <v>727</v>
      </c>
      <c r="D1428" s="46" t="s">
        <v>1850</v>
      </c>
      <c r="E1428" s="46" t="s">
        <v>1851</v>
      </c>
      <c r="F1428" s="47">
        <v>0.16</v>
      </c>
      <c r="G1428" s="46" t="s">
        <v>729</v>
      </c>
      <c r="H1428" s="48">
        <v>0.16</v>
      </c>
      <c r="I1428" s="46" t="s">
        <v>1852</v>
      </c>
      <c r="J1428" s="60"/>
      <c r="K1428" s="4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1"/>
      <c r="AF1428" s="10"/>
      <c r="AG1428" s="10"/>
      <c r="AH1428" s="10"/>
      <c r="AI1428" s="10"/>
    </row>
    <row r="1429" spans="1:35" ht="15.95" customHeight="1" x14ac:dyDescent="0.2">
      <c r="A1429" s="46" t="s">
        <v>55</v>
      </c>
      <c r="B1429" s="46" t="s">
        <v>726</v>
      </c>
      <c r="C1429" s="46" t="s">
        <v>727</v>
      </c>
      <c r="D1429" s="46" t="s">
        <v>1850</v>
      </c>
      <c r="E1429" s="46" t="s">
        <v>1853</v>
      </c>
      <c r="F1429" s="47">
        <v>0.88649999999999995</v>
      </c>
      <c r="G1429" s="46" t="s">
        <v>729</v>
      </c>
      <c r="H1429" s="48">
        <v>0.88649999999999995</v>
      </c>
      <c r="I1429" s="46" t="s">
        <v>1852</v>
      </c>
      <c r="J1429" s="60"/>
      <c r="K1429" s="4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1"/>
      <c r="AF1429" s="10"/>
      <c r="AG1429" s="10"/>
      <c r="AH1429" s="10"/>
      <c r="AI1429" s="10"/>
    </row>
    <row r="1430" spans="1:35" ht="15.95" customHeight="1" x14ac:dyDescent="0.2">
      <c r="A1430" s="46" t="s">
        <v>56</v>
      </c>
      <c r="B1430" s="46" t="s">
        <v>726</v>
      </c>
      <c r="C1430" s="46" t="s">
        <v>727</v>
      </c>
      <c r="D1430" s="46" t="s">
        <v>1850</v>
      </c>
      <c r="E1430" s="46" t="s">
        <v>1854</v>
      </c>
      <c r="F1430" s="47">
        <v>0.06</v>
      </c>
      <c r="G1430" s="46" t="s">
        <v>729</v>
      </c>
      <c r="H1430" s="48">
        <v>0.06</v>
      </c>
      <c r="I1430" s="46" t="s">
        <v>1855</v>
      </c>
      <c r="J1430" s="60"/>
      <c r="K1430" s="39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1"/>
      <c r="AF1430" s="10"/>
      <c r="AG1430" s="10"/>
      <c r="AH1430" s="10"/>
      <c r="AI1430" s="10"/>
    </row>
    <row r="1431" spans="1:35" ht="15.95" customHeight="1" x14ac:dyDescent="0.2">
      <c r="A1431" s="46" t="s">
        <v>57</v>
      </c>
      <c r="B1431" s="46" t="s">
        <v>726</v>
      </c>
      <c r="C1431" s="46" t="s">
        <v>727</v>
      </c>
      <c r="D1431" s="46" t="s">
        <v>1850</v>
      </c>
      <c r="E1431" s="46" t="s">
        <v>1856</v>
      </c>
      <c r="F1431" s="47">
        <v>0.87819999999999998</v>
      </c>
      <c r="G1431" s="46" t="s">
        <v>729</v>
      </c>
      <c r="H1431" s="48">
        <v>0.87819999999999998</v>
      </c>
      <c r="I1431" s="46" t="s">
        <v>1855</v>
      </c>
      <c r="J1431" s="60"/>
      <c r="K1431" s="4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1"/>
      <c r="AF1431" s="10"/>
      <c r="AG1431" s="10"/>
      <c r="AH1431" s="10"/>
      <c r="AI1431" s="10"/>
    </row>
    <row r="1432" spans="1:35" ht="15.95" customHeight="1" x14ac:dyDescent="0.2">
      <c r="A1432" s="46" t="s">
        <v>58</v>
      </c>
      <c r="B1432" s="46" t="s">
        <v>726</v>
      </c>
      <c r="C1432" s="46" t="s">
        <v>727</v>
      </c>
      <c r="D1432" s="46" t="s">
        <v>1850</v>
      </c>
      <c r="E1432" s="50">
        <v>120</v>
      </c>
      <c r="F1432" s="47">
        <v>0.09</v>
      </c>
      <c r="G1432" s="46" t="s">
        <v>729</v>
      </c>
      <c r="H1432" s="48">
        <v>0.09</v>
      </c>
      <c r="I1432" s="46" t="s">
        <v>1855</v>
      </c>
      <c r="J1432" s="60"/>
      <c r="K1432" s="4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1"/>
      <c r="AF1432" s="10"/>
      <c r="AG1432" s="10"/>
      <c r="AH1432" s="10"/>
      <c r="AI1432" s="10"/>
    </row>
    <row r="1433" spans="1:35" ht="15.95" customHeight="1" x14ac:dyDescent="0.2">
      <c r="A1433" s="46" t="s">
        <v>59</v>
      </c>
      <c r="B1433" s="46" t="s">
        <v>726</v>
      </c>
      <c r="C1433" s="46" t="s">
        <v>727</v>
      </c>
      <c r="D1433" s="46" t="s">
        <v>1850</v>
      </c>
      <c r="E1433" s="50">
        <v>127</v>
      </c>
      <c r="F1433" s="47">
        <v>0.31340000000000001</v>
      </c>
      <c r="G1433" s="46" t="s">
        <v>729</v>
      </c>
      <c r="H1433" s="48">
        <v>0.31340000000000001</v>
      </c>
      <c r="I1433" s="46" t="s">
        <v>1855</v>
      </c>
      <c r="J1433" s="60"/>
      <c r="K1433" s="39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1"/>
      <c r="AF1433" s="10"/>
      <c r="AG1433" s="10"/>
      <c r="AH1433" s="10"/>
      <c r="AI1433" s="10"/>
    </row>
    <row r="1434" spans="1:35" ht="15.95" customHeight="1" x14ac:dyDescent="0.2">
      <c r="A1434" s="46" t="s">
        <v>60</v>
      </c>
      <c r="B1434" s="46" t="s">
        <v>726</v>
      </c>
      <c r="C1434" s="46" t="s">
        <v>727</v>
      </c>
      <c r="D1434" s="46" t="s">
        <v>1850</v>
      </c>
      <c r="E1434" s="50">
        <v>133</v>
      </c>
      <c r="F1434" s="47">
        <v>1.0605</v>
      </c>
      <c r="G1434" s="46" t="s">
        <v>729</v>
      </c>
      <c r="H1434" s="48">
        <v>1.0605</v>
      </c>
      <c r="I1434" s="46" t="s">
        <v>1855</v>
      </c>
      <c r="J1434" s="60"/>
      <c r="K1434" s="4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1"/>
      <c r="AF1434" s="10"/>
      <c r="AG1434" s="10"/>
      <c r="AH1434" s="10"/>
      <c r="AI1434" s="10"/>
    </row>
    <row r="1435" spans="1:35" ht="15.95" customHeight="1" x14ac:dyDescent="0.2">
      <c r="A1435" s="46" t="s">
        <v>61</v>
      </c>
      <c r="B1435" s="46" t="s">
        <v>726</v>
      </c>
      <c r="C1435" s="46" t="s">
        <v>727</v>
      </c>
      <c r="D1435" s="46" t="s">
        <v>1850</v>
      </c>
      <c r="E1435" s="50">
        <v>163</v>
      </c>
      <c r="F1435" s="47">
        <v>0.90620000000000001</v>
      </c>
      <c r="G1435" s="46" t="s">
        <v>729</v>
      </c>
      <c r="H1435" s="48">
        <v>0.90620000000000001</v>
      </c>
      <c r="I1435" s="46" t="s">
        <v>1855</v>
      </c>
      <c r="J1435" s="60"/>
      <c r="K1435" s="39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1"/>
      <c r="AF1435" s="10"/>
      <c r="AG1435" s="10"/>
      <c r="AH1435" s="10"/>
      <c r="AI1435" s="10"/>
    </row>
    <row r="1436" spans="1:35" ht="15.95" customHeight="1" x14ac:dyDescent="0.2">
      <c r="A1436" s="46" t="s">
        <v>62</v>
      </c>
      <c r="B1436" s="46" t="s">
        <v>726</v>
      </c>
      <c r="C1436" s="46" t="s">
        <v>727</v>
      </c>
      <c r="D1436" s="46" t="s">
        <v>1850</v>
      </c>
      <c r="E1436" s="50">
        <v>167</v>
      </c>
      <c r="F1436" s="47">
        <v>0.20430000000000001</v>
      </c>
      <c r="G1436" s="46" t="s">
        <v>729</v>
      </c>
      <c r="H1436" s="48">
        <v>0.20430000000000001</v>
      </c>
      <c r="I1436" s="46" t="s">
        <v>1855</v>
      </c>
      <c r="J1436" s="60"/>
      <c r="K1436" s="4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1"/>
      <c r="AF1436" s="10"/>
      <c r="AG1436" s="10"/>
      <c r="AH1436" s="10"/>
      <c r="AI1436" s="10"/>
    </row>
    <row r="1437" spans="1:35" ht="15.95" customHeight="1" x14ac:dyDescent="0.2">
      <c r="A1437" s="46" t="s">
        <v>63</v>
      </c>
      <c r="B1437" s="46" t="s">
        <v>726</v>
      </c>
      <c r="C1437" s="46" t="s">
        <v>727</v>
      </c>
      <c r="D1437" s="46" t="s">
        <v>1850</v>
      </c>
      <c r="E1437" s="50">
        <v>17</v>
      </c>
      <c r="F1437" s="47">
        <v>0.34360000000000002</v>
      </c>
      <c r="G1437" s="46" t="s">
        <v>729</v>
      </c>
      <c r="H1437" s="48">
        <v>0.34360000000000002</v>
      </c>
      <c r="I1437" s="46" t="s">
        <v>1855</v>
      </c>
      <c r="J1437" s="60"/>
      <c r="K1437" s="4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1"/>
      <c r="AF1437" s="10"/>
      <c r="AG1437" s="10"/>
      <c r="AH1437" s="10"/>
      <c r="AI1437" s="10"/>
    </row>
    <row r="1438" spans="1:35" ht="15.95" customHeight="1" x14ac:dyDescent="0.2">
      <c r="A1438" s="46" t="s">
        <v>64</v>
      </c>
      <c r="B1438" s="46" t="s">
        <v>726</v>
      </c>
      <c r="C1438" s="46" t="s">
        <v>727</v>
      </c>
      <c r="D1438" s="46" t="s">
        <v>1850</v>
      </c>
      <c r="E1438" s="50">
        <v>174</v>
      </c>
      <c r="F1438" s="47">
        <v>0.1128</v>
      </c>
      <c r="G1438" s="46" t="s">
        <v>729</v>
      </c>
      <c r="H1438" s="48">
        <v>0.1128</v>
      </c>
      <c r="I1438" s="46" t="s">
        <v>1857</v>
      </c>
      <c r="J1438" s="60"/>
      <c r="K1438" s="39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1"/>
      <c r="AF1438" s="10"/>
      <c r="AG1438" s="10"/>
      <c r="AH1438" s="10"/>
      <c r="AI1438" s="10"/>
    </row>
    <row r="1439" spans="1:35" ht="15.95" customHeight="1" x14ac:dyDescent="0.2">
      <c r="A1439" s="46" t="s">
        <v>65</v>
      </c>
      <c r="B1439" s="46" t="s">
        <v>726</v>
      </c>
      <c r="C1439" s="46" t="s">
        <v>727</v>
      </c>
      <c r="D1439" s="46" t="s">
        <v>1850</v>
      </c>
      <c r="E1439" s="50">
        <v>175</v>
      </c>
      <c r="F1439" s="47">
        <v>5.4199999999999998E-2</v>
      </c>
      <c r="G1439" s="46" t="s">
        <v>715</v>
      </c>
      <c r="H1439" s="48">
        <v>5.4199999999999998E-2</v>
      </c>
      <c r="I1439" s="46" t="s">
        <v>1857</v>
      </c>
      <c r="J1439" s="60"/>
      <c r="K1439" s="4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1"/>
      <c r="AF1439" s="10"/>
      <c r="AG1439" s="10"/>
      <c r="AH1439" s="10"/>
      <c r="AI1439" s="10"/>
    </row>
    <row r="1440" spans="1:35" ht="15.95" customHeight="1" x14ac:dyDescent="0.2">
      <c r="A1440" s="46" t="s">
        <v>66</v>
      </c>
      <c r="B1440" s="46" t="s">
        <v>726</v>
      </c>
      <c r="C1440" s="46" t="s">
        <v>727</v>
      </c>
      <c r="D1440" s="46" t="s">
        <v>1850</v>
      </c>
      <c r="E1440" s="50">
        <v>176</v>
      </c>
      <c r="F1440" s="47">
        <v>5.1799999999999999E-2</v>
      </c>
      <c r="G1440" s="46" t="s">
        <v>715</v>
      </c>
      <c r="H1440" s="48">
        <v>5.1799999999999999E-2</v>
      </c>
      <c r="I1440" s="46" t="s">
        <v>1857</v>
      </c>
      <c r="J1440" s="60"/>
      <c r="K1440" s="39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1"/>
      <c r="AF1440" s="10"/>
      <c r="AG1440" s="10"/>
      <c r="AH1440" s="10"/>
      <c r="AI1440" s="10"/>
    </row>
    <row r="1441" spans="1:35" ht="15.95" customHeight="1" x14ac:dyDescent="0.2">
      <c r="A1441" s="178" t="s">
        <v>67</v>
      </c>
      <c r="B1441" s="178" t="s">
        <v>726</v>
      </c>
      <c r="C1441" s="178" t="s">
        <v>727</v>
      </c>
      <c r="D1441" s="178" t="s">
        <v>1850</v>
      </c>
      <c r="E1441" s="184">
        <v>177</v>
      </c>
      <c r="F1441" s="176">
        <v>4.9399999999999999E-2</v>
      </c>
      <c r="G1441" s="46" t="s">
        <v>2365</v>
      </c>
      <c r="H1441" s="62">
        <v>3.6999999999999998E-2</v>
      </c>
      <c r="I1441" s="180" t="s">
        <v>1857</v>
      </c>
      <c r="J1441" s="174"/>
      <c r="K1441" s="39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1"/>
      <c r="AF1441" s="10"/>
      <c r="AG1441" s="10"/>
      <c r="AH1441" s="10"/>
      <c r="AI1441" s="10"/>
    </row>
    <row r="1442" spans="1:35" ht="15.95" customHeight="1" x14ac:dyDescent="0.2">
      <c r="A1442" s="179"/>
      <c r="B1442" s="179"/>
      <c r="C1442" s="179"/>
      <c r="D1442" s="179"/>
      <c r="E1442" s="185"/>
      <c r="F1442" s="177"/>
      <c r="G1442" s="46" t="s">
        <v>2374</v>
      </c>
      <c r="H1442" s="62">
        <v>1.24E-2</v>
      </c>
      <c r="I1442" s="181"/>
      <c r="J1442" s="175"/>
      <c r="K1442" s="39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1"/>
      <c r="AF1442" s="10"/>
      <c r="AG1442" s="10"/>
      <c r="AH1442" s="10"/>
      <c r="AI1442" s="10"/>
    </row>
    <row r="1443" spans="1:35" ht="15.95" customHeight="1" x14ac:dyDescent="0.2">
      <c r="A1443" s="178" t="s">
        <v>68</v>
      </c>
      <c r="B1443" s="178" t="s">
        <v>726</v>
      </c>
      <c r="C1443" s="178" t="s">
        <v>727</v>
      </c>
      <c r="D1443" s="178" t="s">
        <v>1850</v>
      </c>
      <c r="E1443" s="184">
        <v>178</v>
      </c>
      <c r="F1443" s="176">
        <v>4.82E-2</v>
      </c>
      <c r="G1443" s="46" t="s">
        <v>715</v>
      </c>
      <c r="H1443" s="62">
        <v>1.2200000000000001E-2</v>
      </c>
      <c r="I1443" s="180" t="s">
        <v>1857</v>
      </c>
      <c r="J1443" s="174"/>
      <c r="K1443" s="4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1"/>
      <c r="AF1443" s="10"/>
      <c r="AG1443" s="10"/>
      <c r="AH1443" s="10"/>
      <c r="AI1443" s="10"/>
    </row>
    <row r="1444" spans="1:35" ht="15.95" customHeight="1" x14ac:dyDescent="0.2">
      <c r="A1444" s="179"/>
      <c r="B1444" s="179"/>
      <c r="C1444" s="179"/>
      <c r="D1444" s="179"/>
      <c r="E1444" s="185"/>
      <c r="F1444" s="177"/>
      <c r="G1444" s="46" t="s">
        <v>2374</v>
      </c>
      <c r="H1444" s="113">
        <v>3.5999999999999997E-2</v>
      </c>
      <c r="I1444" s="181"/>
      <c r="J1444" s="175"/>
      <c r="K1444" s="4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1"/>
      <c r="AF1444" s="10"/>
      <c r="AG1444" s="10"/>
      <c r="AH1444" s="10"/>
      <c r="AI1444" s="10"/>
    </row>
    <row r="1445" spans="1:35" ht="15.95" customHeight="1" x14ac:dyDescent="0.2">
      <c r="A1445" s="178" t="s">
        <v>69</v>
      </c>
      <c r="B1445" s="178" t="s">
        <v>726</v>
      </c>
      <c r="C1445" s="178" t="s">
        <v>727</v>
      </c>
      <c r="D1445" s="178" t="s">
        <v>1850</v>
      </c>
      <c r="E1445" s="184">
        <v>179</v>
      </c>
      <c r="F1445" s="176">
        <v>0.18579999999999999</v>
      </c>
      <c r="G1445" s="46" t="s">
        <v>30</v>
      </c>
      <c r="H1445" s="62">
        <v>0.13300000000000001</v>
      </c>
      <c r="I1445" s="180" t="s">
        <v>1857</v>
      </c>
      <c r="J1445" s="60"/>
      <c r="K1445" s="39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1"/>
      <c r="AF1445" s="10"/>
      <c r="AG1445" s="10"/>
      <c r="AH1445" s="10"/>
      <c r="AI1445" s="10"/>
    </row>
    <row r="1446" spans="1:35" ht="15.95" customHeight="1" x14ac:dyDescent="0.2">
      <c r="A1446" s="179"/>
      <c r="B1446" s="179"/>
      <c r="C1446" s="179"/>
      <c r="D1446" s="179"/>
      <c r="E1446" s="185"/>
      <c r="F1446" s="177"/>
      <c r="G1446" s="46" t="s">
        <v>33</v>
      </c>
      <c r="H1446" s="62">
        <v>5.28E-2</v>
      </c>
      <c r="I1446" s="181"/>
      <c r="J1446" s="60"/>
      <c r="K1446" s="39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1"/>
      <c r="AF1446" s="10"/>
      <c r="AG1446" s="10"/>
      <c r="AH1446" s="10"/>
      <c r="AI1446" s="10"/>
    </row>
    <row r="1447" spans="1:35" ht="15.95" customHeight="1" x14ac:dyDescent="0.2">
      <c r="A1447" s="46" t="s">
        <v>70</v>
      </c>
      <c r="B1447" s="46" t="s">
        <v>726</v>
      </c>
      <c r="C1447" s="46" t="s">
        <v>727</v>
      </c>
      <c r="D1447" s="46" t="s">
        <v>1850</v>
      </c>
      <c r="E1447" s="46" t="s">
        <v>1858</v>
      </c>
      <c r="F1447" s="47">
        <v>1.6999999999999999E-3</v>
      </c>
      <c r="G1447" s="46" t="s">
        <v>729</v>
      </c>
      <c r="H1447" s="48">
        <v>1.6999999999999999E-3</v>
      </c>
      <c r="I1447" s="46" t="s">
        <v>1855</v>
      </c>
      <c r="J1447" s="60"/>
      <c r="K1447" s="4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1"/>
      <c r="AF1447" s="10"/>
      <c r="AG1447" s="10"/>
      <c r="AH1447" s="10"/>
      <c r="AI1447" s="10"/>
    </row>
    <row r="1448" spans="1:35" ht="15.95" customHeight="1" x14ac:dyDescent="0.2">
      <c r="A1448" s="46" t="s">
        <v>71</v>
      </c>
      <c r="B1448" s="46" t="s">
        <v>726</v>
      </c>
      <c r="C1448" s="46" t="s">
        <v>727</v>
      </c>
      <c r="D1448" s="46" t="s">
        <v>1850</v>
      </c>
      <c r="E1448" s="46" t="s">
        <v>1859</v>
      </c>
      <c r="F1448" s="47">
        <v>0.13339999999999999</v>
      </c>
      <c r="G1448" s="46" t="s">
        <v>729</v>
      </c>
      <c r="H1448" s="48">
        <v>0.13339999999999999</v>
      </c>
      <c r="I1448" s="46" t="s">
        <v>1855</v>
      </c>
      <c r="J1448" s="60"/>
      <c r="K1448" s="4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1"/>
      <c r="AF1448" s="10"/>
      <c r="AG1448" s="10"/>
      <c r="AH1448" s="10"/>
      <c r="AI1448" s="10"/>
    </row>
    <row r="1449" spans="1:35" ht="15.95" customHeight="1" x14ac:dyDescent="0.2">
      <c r="A1449" s="178" t="s">
        <v>72</v>
      </c>
      <c r="B1449" s="178" t="s">
        <v>726</v>
      </c>
      <c r="C1449" s="178" t="s">
        <v>727</v>
      </c>
      <c r="D1449" s="178" t="s">
        <v>1850</v>
      </c>
      <c r="E1449" s="178" t="s">
        <v>1860</v>
      </c>
      <c r="F1449" s="176">
        <v>0.91</v>
      </c>
      <c r="G1449" s="46" t="s">
        <v>714</v>
      </c>
      <c r="H1449" s="62">
        <v>0.6</v>
      </c>
      <c r="I1449" s="180" t="s">
        <v>1861</v>
      </c>
      <c r="J1449" s="174"/>
      <c r="K1449" s="39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1"/>
      <c r="AF1449" s="10"/>
      <c r="AG1449" s="10"/>
      <c r="AH1449" s="10"/>
      <c r="AI1449" s="10"/>
    </row>
    <row r="1450" spans="1:35" ht="15.95" customHeight="1" x14ac:dyDescent="0.2">
      <c r="A1450" s="179"/>
      <c r="B1450" s="179"/>
      <c r="C1450" s="179"/>
      <c r="D1450" s="179"/>
      <c r="E1450" s="179"/>
      <c r="F1450" s="177"/>
      <c r="G1450" s="46" t="s">
        <v>715</v>
      </c>
      <c r="H1450" s="113">
        <v>0.31</v>
      </c>
      <c r="I1450" s="181"/>
      <c r="J1450" s="175"/>
      <c r="K1450" s="39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1"/>
      <c r="AF1450" s="10"/>
      <c r="AG1450" s="10"/>
      <c r="AH1450" s="10"/>
      <c r="AI1450" s="10"/>
    </row>
    <row r="1451" spans="1:35" ht="15.95" customHeight="1" x14ac:dyDescent="0.2">
      <c r="A1451" s="46" t="s">
        <v>73</v>
      </c>
      <c r="B1451" s="46" t="s">
        <v>726</v>
      </c>
      <c r="C1451" s="46" t="s">
        <v>727</v>
      </c>
      <c r="D1451" s="46" t="s">
        <v>1850</v>
      </c>
      <c r="E1451" s="46" t="s">
        <v>908</v>
      </c>
      <c r="F1451" s="47">
        <v>1.1900000000000001E-2</v>
      </c>
      <c r="G1451" s="46" t="s">
        <v>729</v>
      </c>
      <c r="H1451" s="48">
        <v>1.1900000000000001E-2</v>
      </c>
      <c r="I1451" s="46" t="s">
        <v>1855</v>
      </c>
      <c r="J1451" s="60"/>
      <c r="K1451" s="4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1"/>
      <c r="AF1451" s="10"/>
      <c r="AG1451" s="10"/>
      <c r="AH1451" s="10"/>
      <c r="AI1451" s="10"/>
    </row>
    <row r="1452" spans="1:35" ht="15.95" customHeight="1" x14ac:dyDescent="0.2">
      <c r="A1452" s="46" t="s">
        <v>74</v>
      </c>
      <c r="B1452" s="46" t="s">
        <v>726</v>
      </c>
      <c r="C1452" s="46" t="s">
        <v>727</v>
      </c>
      <c r="D1452" s="46" t="s">
        <v>1850</v>
      </c>
      <c r="E1452" s="46" t="s">
        <v>1863</v>
      </c>
      <c r="F1452" s="47">
        <v>0.19</v>
      </c>
      <c r="G1452" s="46" t="s">
        <v>729</v>
      </c>
      <c r="H1452" s="48">
        <v>0.19</v>
      </c>
      <c r="I1452" s="46" t="s">
        <v>1855</v>
      </c>
      <c r="J1452" s="60"/>
      <c r="K1452" s="39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1"/>
      <c r="AF1452" s="10"/>
      <c r="AG1452" s="10"/>
      <c r="AH1452" s="10"/>
      <c r="AI1452" s="10"/>
    </row>
    <row r="1453" spans="1:35" ht="15.95" customHeight="1" x14ac:dyDescent="0.2">
      <c r="A1453" s="46" t="s">
        <v>75</v>
      </c>
      <c r="B1453" s="46" t="s">
        <v>726</v>
      </c>
      <c r="C1453" s="46" t="s">
        <v>727</v>
      </c>
      <c r="D1453" s="46" t="s">
        <v>1850</v>
      </c>
      <c r="E1453" s="46" t="s">
        <v>1864</v>
      </c>
      <c r="F1453" s="47">
        <v>1.2229000000000001</v>
      </c>
      <c r="G1453" s="46" t="s">
        <v>729</v>
      </c>
      <c r="H1453" s="48">
        <v>1.2229000000000001</v>
      </c>
      <c r="I1453" s="46" t="s">
        <v>1855</v>
      </c>
      <c r="J1453" s="60"/>
      <c r="K1453" s="4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1"/>
      <c r="AF1453" s="10"/>
      <c r="AG1453" s="10"/>
      <c r="AH1453" s="10"/>
      <c r="AI1453" s="10"/>
    </row>
    <row r="1454" spans="1:35" ht="15.95" customHeight="1" x14ac:dyDescent="0.2">
      <c r="A1454" s="46" t="s">
        <v>76</v>
      </c>
      <c r="B1454" s="46" t="s">
        <v>726</v>
      </c>
      <c r="C1454" s="46" t="s">
        <v>727</v>
      </c>
      <c r="D1454" s="46" t="s">
        <v>1850</v>
      </c>
      <c r="E1454" s="46" t="s">
        <v>1865</v>
      </c>
      <c r="F1454" s="47">
        <v>1.8363</v>
      </c>
      <c r="G1454" s="46" t="s">
        <v>729</v>
      </c>
      <c r="H1454" s="48">
        <v>1.8363</v>
      </c>
      <c r="I1454" s="46" t="s">
        <v>1852</v>
      </c>
      <c r="J1454" s="60"/>
      <c r="K1454" s="4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1"/>
      <c r="AF1454" s="10"/>
      <c r="AG1454" s="10"/>
      <c r="AH1454" s="10"/>
      <c r="AI1454" s="10"/>
    </row>
    <row r="1455" spans="1:35" ht="15.95" customHeight="1" x14ac:dyDescent="0.2">
      <c r="A1455" s="46" t="s">
        <v>77</v>
      </c>
      <c r="B1455" s="46" t="s">
        <v>726</v>
      </c>
      <c r="C1455" s="46" t="s">
        <v>727</v>
      </c>
      <c r="D1455" s="46" t="s">
        <v>1866</v>
      </c>
      <c r="E1455" s="46" t="s">
        <v>1867</v>
      </c>
      <c r="F1455" s="47">
        <v>0.66200000000000003</v>
      </c>
      <c r="G1455" s="46" t="s">
        <v>729</v>
      </c>
      <c r="H1455" s="48">
        <v>0.66200000000000003</v>
      </c>
      <c r="I1455" s="46" t="s">
        <v>1852</v>
      </c>
      <c r="J1455" s="60"/>
      <c r="K1455" s="39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1"/>
      <c r="AF1455" s="10"/>
      <c r="AG1455" s="10"/>
      <c r="AH1455" s="10"/>
      <c r="AI1455" s="10"/>
    </row>
    <row r="1456" spans="1:35" ht="15.95" customHeight="1" x14ac:dyDescent="0.2">
      <c r="A1456" s="46" t="s">
        <v>78</v>
      </c>
      <c r="B1456" s="46" t="s">
        <v>726</v>
      </c>
      <c r="C1456" s="46" t="s">
        <v>727</v>
      </c>
      <c r="D1456" s="46" t="s">
        <v>1850</v>
      </c>
      <c r="E1456" s="46" t="s">
        <v>1868</v>
      </c>
      <c r="F1456" s="47">
        <v>0.58140000000000003</v>
      </c>
      <c r="G1456" s="46" t="s">
        <v>729</v>
      </c>
      <c r="H1456" s="48">
        <v>0.58140000000000003</v>
      </c>
      <c r="I1456" s="46" t="s">
        <v>1855</v>
      </c>
      <c r="J1456" s="60"/>
      <c r="K1456" s="4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1"/>
      <c r="AF1456" s="10"/>
      <c r="AG1456" s="10"/>
      <c r="AH1456" s="10"/>
      <c r="AI1456" s="10"/>
    </row>
    <row r="1457" spans="1:35" ht="15.95" customHeight="1" x14ac:dyDescent="0.2">
      <c r="A1457" s="46" t="s">
        <v>79</v>
      </c>
      <c r="B1457" s="46" t="s">
        <v>726</v>
      </c>
      <c r="C1457" s="46" t="s">
        <v>727</v>
      </c>
      <c r="D1457" s="46" t="s">
        <v>1850</v>
      </c>
      <c r="E1457" s="46" t="s">
        <v>1869</v>
      </c>
      <c r="F1457" s="47">
        <v>0.11</v>
      </c>
      <c r="G1457" s="46" t="s">
        <v>729</v>
      </c>
      <c r="H1457" s="48">
        <v>0.11</v>
      </c>
      <c r="I1457" s="46" t="s">
        <v>1855</v>
      </c>
      <c r="J1457" s="60"/>
      <c r="K1457" s="39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1"/>
      <c r="AF1457" s="10"/>
      <c r="AG1457" s="10"/>
      <c r="AH1457" s="10"/>
      <c r="AI1457" s="10"/>
    </row>
    <row r="1458" spans="1:35" ht="15.95" customHeight="1" x14ac:dyDescent="0.2">
      <c r="A1458" s="46" t="s">
        <v>80</v>
      </c>
      <c r="B1458" s="46" t="s">
        <v>726</v>
      </c>
      <c r="C1458" s="46" t="s">
        <v>727</v>
      </c>
      <c r="D1458" s="46" t="s">
        <v>1850</v>
      </c>
      <c r="E1458" s="50">
        <v>51</v>
      </c>
      <c r="F1458" s="47">
        <v>0.1797</v>
      </c>
      <c r="G1458" s="46" t="s">
        <v>729</v>
      </c>
      <c r="H1458" s="48">
        <v>0.1797</v>
      </c>
      <c r="I1458" s="46" t="s">
        <v>1855</v>
      </c>
      <c r="J1458" s="60"/>
      <c r="K1458" s="4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1"/>
      <c r="AF1458" s="10"/>
      <c r="AG1458" s="10"/>
      <c r="AH1458" s="10"/>
      <c r="AI1458" s="10"/>
    </row>
    <row r="1459" spans="1:35" ht="15.95" customHeight="1" x14ac:dyDescent="0.2">
      <c r="A1459" s="46" t="s">
        <v>81</v>
      </c>
      <c r="B1459" s="46" t="s">
        <v>726</v>
      </c>
      <c r="C1459" s="46" t="s">
        <v>727</v>
      </c>
      <c r="D1459" s="46" t="s">
        <v>1850</v>
      </c>
      <c r="E1459" s="46" t="s">
        <v>1040</v>
      </c>
      <c r="F1459" s="47">
        <v>0.68200000000000005</v>
      </c>
      <c r="G1459" s="46" t="s">
        <v>729</v>
      </c>
      <c r="H1459" s="48">
        <v>0.68200000000000005</v>
      </c>
      <c r="I1459" s="46" t="s">
        <v>1855</v>
      </c>
      <c r="J1459" s="60"/>
      <c r="K1459" s="4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1"/>
      <c r="AF1459" s="10"/>
      <c r="AG1459" s="10"/>
      <c r="AH1459" s="10"/>
      <c r="AI1459" s="10"/>
    </row>
    <row r="1460" spans="1:35" ht="15.95" customHeight="1" x14ac:dyDescent="0.2">
      <c r="A1460" s="46" t="s">
        <v>82</v>
      </c>
      <c r="B1460" s="46" t="s">
        <v>726</v>
      </c>
      <c r="C1460" s="46" t="s">
        <v>727</v>
      </c>
      <c r="D1460" s="46" t="s">
        <v>1850</v>
      </c>
      <c r="E1460" s="50">
        <v>71</v>
      </c>
      <c r="F1460" s="47">
        <v>0.37519999999999998</v>
      </c>
      <c r="G1460" s="46" t="s">
        <v>729</v>
      </c>
      <c r="H1460" s="48">
        <v>0.37519999999999998</v>
      </c>
      <c r="I1460" s="46" t="s">
        <v>1855</v>
      </c>
      <c r="J1460" s="60"/>
      <c r="K1460" s="39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1"/>
      <c r="AF1460" s="10"/>
      <c r="AG1460" s="10"/>
      <c r="AH1460" s="10"/>
      <c r="AI1460" s="10"/>
    </row>
    <row r="1461" spans="1:35" ht="15.95" customHeight="1" x14ac:dyDescent="0.2">
      <c r="A1461" s="46" t="s">
        <v>83</v>
      </c>
      <c r="B1461" s="46" t="s">
        <v>726</v>
      </c>
      <c r="C1461" s="46" t="s">
        <v>727</v>
      </c>
      <c r="D1461" s="46" t="s">
        <v>1850</v>
      </c>
      <c r="E1461" s="50">
        <v>79</v>
      </c>
      <c r="F1461" s="47">
        <v>0.4622</v>
      </c>
      <c r="G1461" s="46" t="s">
        <v>729</v>
      </c>
      <c r="H1461" s="48">
        <v>0.4622</v>
      </c>
      <c r="I1461" s="46" t="s">
        <v>1855</v>
      </c>
      <c r="J1461" s="60"/>
      <c r="K1461" s="4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1"/>
      <c r="AF1461" s="10"/>
      <c r="AG1461" s="10"/>
      <c r="AH1461" s="10"/>
      <c r="AI1461" s="10"/>
    </row>
    <row r="1462" spans="1:35" ht="15.95" customHeight="1" x14ac:dyDescent="0.2">
      <c r="A1462" s="46" t="s">
        <v>84</v>
      </c>
      <c r="B1462" s="46" t="s">
        <v>726</v>
      </c>
      <c r="C1462" s="46" t="s">
        <v>727</v>
      </c>
      <c r="D1462" s="46" t="s">
        <v>1850</v>
      </c>
      <c r="E1462" s="46" t="s">
        <v>1870</v>
      </c>
      <c r="F1462" s="47">
        <v>1.84E-2</v>
      </c>
      <c r="G1462" s="46" t="s">
        <v>729</v>
      </c>
      <c r="H1462" s="48">
        <v>1.84E-2</v>
      </c>
      <c r="I1462" s="46" t="s">
        <v>1871</v>
      </c>
      <c r="J1462" s="60"/>
      <c r="K1462" s="39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1"/>
      <c r="AF1462" s="10"/>
      <c r="AG1462" s="10"/>
      <c r="AH1462" s="10"/>
      <c r="AI1462" s="10"/>
    </row>
    <row r="1463" spans="1:35" ht="15.95" customHeight="1" x14ac:dyDescent="0.2">
      <c r="A1463" s="46" t="s">
        <v>85</v>
      </c>
      <c r="B1463" s="46" t="s">
        <v>726</v>
      </c>
      <c r="C1463" s="46" t="s">
        <v>727</v>
      </c>
      <c r="D1463" s="46" t="s">
        <v>1850</v>
      </c>
      <c r="E1463" s="50">
        <v>88</v>
      </c>
      <c r="F1463" s="47">
        <v>0.27800000000000002</v>
      </c>
      <c r="G1463" s="46" t="s">
        <v>729</v>
      </c>
      <c r="H1463" s="48">
        <v>0.27800000000000002</v>
      </c>
      <c r="I1463" s="46" t="s">
        <v>1855</v>
      </c>
      <c r="J1463" s="60"/>
      <c r="K1463" s="39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1"/>
      <c r="AF1463" s="10"/>
      <c r="AG1463" s="10"/>
      <c r="AH1463" s="10"/>
      <c r="AI1463" s="10"/>
    </row>
    <row r="1464" spans="1:35" ht="15.95" customHeight="1" x14ac:dyDescent="0.2">
      <c r="A1464" s="46" t="s">
        <v>86</v>
      </c>
      <c r="B1464" s="46" t="s">
        <v>726</v>
      </c>
      <c r="C1464" s="46" t="s">
        <v>727</v>
      </c>
      <c r="D1464" s="46" t="s">
        <v>1850</v>
      </c>
      <c r="E1464" s="50">
        <v>89</v>
      </c>
      <c r="F1464" s="47">
        <v>0.04</v>
      </c>
      <c r="G1464" s="46" t="s">
        <v>729</v>
      </c>
      <c r="H1464" s="48">
        <v>0.04</v>
      </c>
      <c r="I1464" s="46" t="s">
        <v>1855</v>
      </c>
      <c r="J1464" s="60"/>
      <c r="K1464" s="4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1"/>
      <c r="AF1464" s="10"/>
      <c r="AG1464" s="10"/>
      <c r="AH1464" s="10"/>
      <c r="AI1464" s="10"/>
    </row>
    <row r="1465" spans="1:35" ht="15.95" customHeight="1" x14ac:dyDescent="0.2">
      <c r="A1465" s="46" t="s">
        <v>87</v>
      </c>
      <c r="B1465" s="46" t="s">
        <v>726</v>
      </c>
      <c r="C1465" s="46" t="s">
        <v>727</v>
      </c>
      <c r="D1465" s="46" t="s">
        <v>1850</v>
      </c>
      <c r="E1465" s="46" t="s">
        <v>1872</v>
      </c>
      <c r="F1465" s="47">
        <v>0.21870000000000001</v>
      </c>
      <c r="G1465" s="46" t="s">
        <v>37</v>
      </c>
      <c r="H1465" s="48">
        <v>0.21870000000000001</v>
      </c>
      <c r="I1465" s="46" t="s">
        <v>1862</v>
      </c>
      <c r="J1465" s="60"/>
      <c r="K1465" s="39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1"/>
      <c r="AF1465" s="10"/>
      <c r="AG1465" s="10"/>
      <c r="AH1465" s="10"/>
      <c r="AI1465" s="10"/>
    </row>
    <row r="1466" spans="1:35" ht="15.95" customHeight="1" x14ac:dyDescent="0.2">
      <c r="A1466" s="171" t="s">
        <v>2320</v>
      </c>
      <c r="B1466" s="172"/>
      <c r="C1466" s="172"/>
      <c r="D1466" s="172"/>
      <c r="E1466" s="173"/>
      <c r="F1466" s="72">
        <f>SUM(F1428:F1465)</f>
        <v>13.3187</v>
      </c>
      <c r="G1466" s="71"/>
      <c r="H1466" s="73">
        <f>SUM(H1428:H1465)</f>
        <v>13.3187</v>
      </c>
      <c r="I1466" s="71"/>
      <c r="J1466" s="78"/>
      <c r="K1466" s="39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1"/>
      <c r="AF1466" s="10"/>
      <c r="AG1466" s="10"/>
      <c r="AH1466" s="10"/>
      <c r="AI1466" s="10"/>
    </row>
    <row r="1467" spans="1:35" ht="15.95" customHeight="1" x14ac:dyDescent="0.2">
      <c r="A1467" s="46" t="s">
        <v>54</v>
      </c>
      <c r="B1467" s="46" t="s">
        <v>726</v>
      </c>
      <c r="C1467" s="46" t="s">
        <v>727</v>
      </c>
      <c r="D1467" s="46" t="s">
        <v>1873</v>
      </c>
      <c r="E1467" s="50">
        <v>15</v>
      </c>
      <c r="F1467" s="47">
        <v>0.46</v>
      </c>
      <c r="G1467" s="46" t="s">
        <v>729</v>
      </c>
      <c r="H1467" s="48">
        <v>0.46</v>
      </c>
      <c r="I1467" s="46" t="s">
        <v>1874</v>
      </c>
      <c r="J1467" s="60"/>
      <c r="K1467" s="39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1"/>
      <c r="AF1467" s="10"/>
      <c r="AG1467" s="10"/>
      <c r="AH1467" s="10"/>
      <c r="AI1467" s="10"/>
    </row>
    <row r="1468" spans="1:35" ht="15.95" customHeight="1" x14ac:dyDescent="0.2">
      <c r="A1468" s="46" t="s">
        <v>55</v>
      </c>
      <c r="B1468" s="46" t="s">
        <v>726</v>
      </c>
      <c r="C1468" s="46" t="s">
        <v>727</v>
      </c>
      <c r="D1468" s="46" t="s">
        <v>1873</v>
      </c>
      <c r="E1468" s="46" t="s">
        <v>1875</v>
      </c>
      <c r="F1468" s="47">
        <v>0.13420000000000001</v>
      </c>
      <c r="G1468" s="46" t="s">
        <v>729</v>
      </c>
      <c r="H1468" s="48">
        <v>0.13420000000000001</v>
      </c>
      <c r="I1468" s="46" t="s">
        <v>1874</v>
      </c>
      <c r="J1468" s="60"/>
      <c r="K1468" s="39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1"/>
      <c r="AF1468" s="10"/>
      <c r="AG1468" s="10"/>
      <c r="AH1468" s="10"/>
      <c r="AI1468" s="10"/>
    </row>
    <row r="1469" spans="1:35" ht="15.95" customHeight="1" x14ac:dyDescent="0.2">
      <c r="A1469" s="46" t="s">
        <v>56</v>
      </c>
      <c r="B1469" s="46" t="s">
        <v>726</v>
      </c>
      <c r="C1469" s="46" t="s">
        <v>727</v>
      </c>
      <c r="D1469" s="46" t="s">
        <v>1873</v>
      </c>
      <c r="E1469" s="46" t="s">
        <v>1876</v>
      </c>
      <c r="F1469" s="47">
        <v>4.4900000000000002E-2</v>
      </c>
      <c r="G1469" s="46" t="s">
        <v>729</v>
      </c>
      <c r="H1469" s="48">
        <v>4.4900000000000002E-2</v>
      </c>
      <c r="I1469" s="46" t="s">
        <v>1877</v>
      </c>
      <c r="J1469" s="60"/>
      <c r="K1469" s="39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1"/>
      <c r="AF1469" s="10"/>
      <c r="AG1469" s="10"/>
      <c r="AH1469" s="10"/>
      <c r="AI1469" s="10"/>
    </row>
    <row r="1470" spans="1:35" ht="15.95" customHeight="1" x14ac:dyDescent="0.2">
      <c r="A1470" s="178" t="s">
        <v>57</v>
      </c>
      <c r="B1470" s="178" t="s">
        <v>726</v>
      </c>
      <c r="C1470" s="178" t="s">
        <v>727</v>
      </c>
      <c r="D1470" s="178" t="s">
        <v>1873</v>
      </c>
      <c r="E1470" s="178" t="s">
        <v>740</v>
      </c>
      <c r="F1470" s="176">
        <v>1.1186</v>
      </c>
      <c r="G1470" s="46" t="s">
        <v>30</v>
      </c>
      <c r="H1470" s="62">
        <v>0.59199999999999997</v>
      </c>
      <c r="I1470" s="180" t="s">
        <v>1878</v>
      </c>
      <c r="J1470" s="182" t="s">
        <v>1879</v>
      </c>
      <c r="K1470" s="4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1"/>
      <c r="AF1470" s="10"/>
      <c r="AG1470" s="10"/>
      <c r="AH1470" s="10"/>
      <c r="AI1470" s="10"/>
    </row>
    <row r="1471" spans="1:35" ht="15.95" customHeight="1" x14ac:dyDescent="0.2">
      <c r="A1471" s="179"/>
      <c r="B1471" s="179"/>
      <c r="C1471" s="179"/>
      <c r="D1471" s="179"/>
      <c r="E1471" s="179"/>
      <c r="F1471" s="177"/>
      <c r="G1471" s="46" t="s">
        <v>33</v>
      </c>
      <c r="H1471" s="62">
        <v>0.52659999999999996</v>
      </c>
      <c r="I1471" s="181"/>
      <c r="J1471" s="183"/>
      <c r="K1471" s="4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1"/>
      <c r="AF1471" s="10"/>
      <c r="AG1471" s="10"/>
      <c r="AH1471" s="10"/>
      <c r="AI1471" s="10"/>
    </row>
    <row r="1472" spans="1:35" ht="15.95" customHeight="1" x14ac:dyDescent="0.2">
      <c r="A1472" s="46" t="s">
        <v>58</v>
      </c>
      <c r="B1472" s="46" t="s">
        <v>726</v>
      </c>
      <c r="C1472" s="46" t="s">
        <v>727</v>
      </c>
      <c r="D1472" s="46" t="s">
        <v>1873</v>
      </c>
      <c r="E1472" s="46" t="s">
        <v>1880</v>
      </c>
      <c r="F1472" s="47">
        <v>0.75249999999999995</v>
      </c>
      <c r="G1472" s="46" t="s">
        <v>717</v>
      </c>
      <c r="H1472" s="48">
        <v>0.75249999999999995</v>
      </c>
      <c r="I1472" s="46" t="s">
        <v>1877</v>
      </c>
      <c r="J1472" s="60"/>
      <c r="K1472" s="39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1"/>
      <c r="AF1472" s="10"/>
      <c r="AG1472" s="10"/>
      <c r="AH1472" s="10"/>
      <c r="AI1472" s="10"/>
    </row>
    <row r="1473" spans="1:35" ht="15.95" customHeight="1" x14ac:dyDescent="0.2">
      <c r="A1473" s="46" t="s">
        <v>59</v>
      </c>
      <c r="B1473" s="46" t="s">
        <v>726</v>
      </c>
      <c r="C1473" s="46" t="s">
        <v>727</v>
      </c>
      <c r="D1473" s="46" t="s">
        <v>1873</v>
      </c>
      <c r="E1473" s="46" t="s">
        <v>908</v>
      </c>
      <c r="F1473" s="47">
        <v>6.7100000000000007E-2</v>
      </c>
      <c r="G1473" s="46" t="s">
        <v>717</v>
      </c>
      <c r="H1473" s="48">
        <v>6.7100000000000007E-2</v>
      </c>
      <c r="I1473" s="46" t="s">
        <v>1881</v>
      </c>
      <c r="J1473" s="60"/>
      <c r="K1473" s="39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1"/>
      <c r="AF1473" s="10"/>
      <c r="AG1473" s="10"/>
      <c r="AH1473" s="10"/>
      <c r="AI1473" s="10"/>
    </row>
    <row r="1474" spans="1:35" ht="15.95" customHeight="1" x14ac:dyDescent="0.2">
      <c r="A1474" s="178" t="s">
        <v>60</v>
      </c>
      <c r="B1474" s="178" t="s">
        <v>726</v>
      </c>
      <c r="C1474" s="178" t="s">
        <v>727</v>
      </c>
      <c r="D1474" s="178" t="s">
        <v>1873</v>
      </c>
      <c r="E1474" s="178" t="s">
        <v>1882</v>
      </c>
      <c r="F1474" s="176">
        <v>1.2783</v>
      </c>
      <c r="G1474" s="46" t="s">
        <v>957</v>
      </c>
      <c r="H1474" s="62">
        <v>0.54159999999999997</v>
      </c>
      <c r="I1474" s="180" t="s">
        <v>1881</v>
      </c>
      <c r="J1474" s="174"/>
      <c r="K1474" s="4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1"/>
      <c r="AF1474" s="10"/>
      <c r="AG1474" s="10"/>
      <c r="AH1474" s="10"/>
      <c r="AI1474" s="10"/>
    </row>
    <row r="1475" spans="1:35" ht="15.95" customHeight="1" x14ac:dyDescent="0.2">
      <c r="A1475" s="179"/>
      <c r="B1475" s="179"/>
      <c r="C1475" s="179"/>
      <c r="D1475" s="179"/>
      <c r="E1475" s="179"/>
      <c r="F1475" s="177"/>
      <c r="G1475" s="46" t="s">
        <v>717</v>
      </c>
      <c r="H1475" s="62">
        <v>0.73670000000000002</v>
      </c>
      <c r="I1475" s="181"/>
      <c r="J1475" s="175"/>
      <c r="K1475" s="4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1"/>
      <c r="AF1475" s="10"/>
      <c r="AG1475" s="10"/>
      <c r="AH1475" s="10"/>
      <c r="AI1475" s="10"/>
    </row>
    <row r="1476" spans="1:35" ht="15.95" customHeight="1" x14ac:dyDescent="0.2">
      <c r="A1476" s="46" t="s">
        <v>61</v>
      </c>
      <c r="B1476" s="46" t="s">
        <v>726</v>
      </c>
      <c r="C1476" s="46" t="s">
        <v>727</v>
      </c>
      <c r="D1476" s="46" t="s">
        <v>1873</v>
      </c>
      <c r="E1476" s="46" t="s">
        <v>909</v>
      </c>
      <c r="F1476" s="47">
        <v>0.88</v>
      </c>
      <c r="G1476" s="46" t="s">
        <v>729</v>
      </c>
      <c r="H1476" s="48">
        <v>0.88</v>
      </c>
      <c r="I1476" s="46" t="s">
        <v>1874</v>
      </c>
      <c r="J1476" s="60"/>
      <c r="K1476" s="39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1"/>
      <c r="AF1476" s="10"/>
      <c r="AG1476" s="10"/>
      <c r="AH1476" s="10"/>
      <c r="AI1476" s="10"/>
    </row>
    <row r="1477" spans="1:35" ht="15.95" customHeight="1" x14ac:dyDescent="0.2">
      <c r="A1477" s="46" t="s">
        <v>62</v>
      </c>
      <c r="B1477" s="46" t="s">
        <v>726</v>
      </c>
      <c r="C1477" s="46" t="s">
        <v>727</v>
      </c>
      <c r="D1477" s="46" t="s">
        <v>1873</v>
      </c>
      <c r="E1477" s="50">
        <v>34</v>
      </c>
      <c r="F1477" s="47">
        <v>1.59</v>
      </c>
      <c r="G1477" s="46" t="s">
        <v>729</v>
      </c>
      <c r="H1477" s="48">
        <v>1.59</v>
      </c>
      <c r="I1477" s="46" t="s">
        <v>1874</v>
      </c>
      <c r="J1477" s="60"/>
      <c r="K1477" s="39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1"/>
      <c r="AF1477" s="10"/>
      <c r="AG1477" s="10"/>
      <c r="AH1477" s="10"/>
      <c r="AI1477" s="10"/>
    </row>
    <row r="1478" spans="1:35" ht="15.95" customHeight="1" x14ac:dyDescent="0.2">
      <c r="A1478" s="46" t="s">
        <v>64</v>
      </c>
      <c r="B1478" s="46" t="s">
        <v>726</v>
      </c>
      <c r="C1478" s="46" t="s">
        <v>727</v>
      </c>
      <c r="D1478" s="46" t="s">
        <v>1873</v>
      </c>
      <c r="E1478" s="50">
        <v>63</v>
      </c>
      <c r="F1478" s="47">
        <v>1.9575</v>
      </c>
      <c r="G1478" s="46" t="s">
        <v>729</v>
      </c>
      <c r="H1478" s="48">
        <v>1.9575</v>
      </c>
      <c r="I1478" s="46" t="s">
        <v>1874</v>
      </c>
      <c r="J1478" s="60"/>
      <c r="K1478" s="39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1"/>
      <c r="AF1478" s="10"/>
      <c r="AG1478" s="10"/>
      <c r="AH1478" s="10"/>
      <c r="AI1478" s="10"/>
    </row>
    <row r="1479" spans="1:35" ht="15.95" customHeight="1" x14ac:dyDescent="0.2">
      <c r="A1479" s="46" t="s">
        <v>65</v>
      </c>
      <c r="B1479" s="46" t="s">
        <v>726</v>
      </c>
      <c r="C1479" s="46" t="s">
        <v>727</v>
      </c>
      <c r="D1479" s="46" t="s">
        <v>1873</v>
      </c>
      <c r="E1479" s="50">
        <v>64</v>
      </c>
      <c r="F1479" s="47">
        <v>0.74</v>
      </c>
      <c r="G1479" s="46" t="s">
        <v>729</v>
      </c>
      <c r="H1479" s="48">
        <v>0.74</v>
      </c>
      <c r="I1479" s="46" t="s">
        <v>1874</v>
      </c>
      <c r="J1479" s="60"/>
      <c r="K1479" s="39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1"/>
      <c r="AF1479" s="10"/>
      <c r="AG1479" s="10"/>
      <c r="AH1479" s="10"/>
      <c r="AI1479" s="10"/>
    </row>
    <row r="1480" spans="1:35" ht="15.95" customHeight="1" x14ac:dyDescent="0.2">
      <c r="A1480" s="46" t="s">
        <v>66</v>
      </c>
      <c r="B1480" s="46" t="s">
        <v>726</v>
      </c>
      <c r="C1480" s="46" t="s">
        <v>727</v>
      </c>
      <c r="D1480" s="46" t="s">
        <v>1873</v>
      </c>
      <c r="E1480" s="50">
        <v>66</v>
      </c>
      <c r="F1480" s="47">
        <v>0.1167</v>
      </c>
      <c r="G1480" s="46" t="s">
        <v>729</v>
      </c>
      <c r="H1480" s="48">
        <v>0.1167</v>
      </c>
      <c r="I1480" s="46" t="s">
        <v>1874</v>
      </c>
      <c r="J1480" s="60"/>
      <c r="K1480" s="39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1"/>
      <c r="AF1480" s="10"/>
      <c r="AG1480" s="10"/>
      <c r="AH1480" s="10"/>
      <c r="AI1480" s="10"/>
    </row>
    <row r="1481" spans="1:35" ht="15.95" customHeight="1" x14ac:dyDescent="0.2">
      <c r="A1481" s="171" t="s">
        <v>2321</v>
      </c>
      <c r="B1481" s="172"/>
      <c r="C1481" s="172"/>
      <c r="D1481" s="172"/>
      <c r="E1481" s="173"/>
      <c r="F1481" s="82">
        <f>SUM(F1467:F1480)</f>
        <v>9.1397999999999993</v>
      </c>
      <c r="G1481" s="83"/>
      <c r="H1481" s="84">
        <f>SUM(H1467:H1480)</f>
        <v>9.1397999999999993</v>
      </c>
      <c r="I1481" s="83"/>
      <c r="J1481" s="85"/>
      <c r="K1481" s="38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1"/>
      <c r="AF1481" s="10"/>
      <c r="AG1481" s="10"/>
      <c r="AH1481" s="10"/>
      <c r="AI1481" s="10"/>
    </row>
    <row r="1482" spans="1:35" ht="15.95" customHeight="1" x14ac:dyDescent="0.2">
      <c r="A1482" s="46" t="s">
        <v>54</v>
      </c>
      <c r="B1482" s="43" t="s">
        <v>726</v>
      </c>
      <c r="C1482" s="43" t="s">
        <v>727</v>
      </c>
      <c r="D1482" s="43" t="s">
        <v>1887</v>
      </c>
      <c r="E1482" s="43" t="s">
        <v>1888</v>
      </c>
      <c r="F1482" s="44">
        <v>0.1</v>
      </c>
      <c r="G1482" s="43" t="s">
        <v>729</v>
      </c>
      <c r="H1482" s="45">
        <v>0.1</v>
      </c>
      <c r="I1482" s="46" t="s">
        <v>1889</v>
      </c>
      <c r="J1482" s="61"/>
      <c r="K1482" s="38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1"/>
      <c r="AF1482" s="10"/>
      <c r="AG1482" s="10"/>
      <c r="AH1482" s="10"/>
      <c r="AI1482" s="10"/>
    </row>
    <row r="1483" spans="1:35" ht="15.95" customHeight="1" x14ac:dyDescent="0.2">
      <c r="A1483" s="178" t="s">
        <v>55</v>
      </c>
      <c r="B1483" s="178" t="s">
        <v>726</v>
      </c>
      <c r="C1483" s="178" t="s">
        <v>727</v>
      </c>
      <c r="D1483" s="178" t="s">
        <v>1887</v>
      </c>
      <c r="E1483" s="178" t="s">
        <v>1890</v>
      </c>
      <c r="F1483" s="176">
        <v>1.39</v>
      </c>
      <c r="G1483" s="46" t="s">
        <v>48</v>
      </c>
      <c r="H1483" s="62">
        <v>0.05</v>
      </c>
      <c r="I1483" s="180" t="s">
        <v>1891</v>
      </c>
      <c r="J1483" s="174"/>
      <c r="K1483" s="4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1"/>
      <c r="AF1483" s="10"/>
      <c r="AG1483" s="10"/>
      <c r="AH1483" s="10"/>
      <c r="AI1483" s="10"/>
    </row>
    <row r="1484" spans="1:35" ht="15.95" customHeight="1" x14ac:dyDescent="0.2">
      <c r="A1484" s="179"/>
      <c r="B1484" s="179"/>
      <c r="C1484" s="179"/>
      <c r="D1484" s="179"/>
      <c r="E1484" s="179"/>
      <c r="F1484" s="177"/>
      <c r="G1484" s="62" t="s">
        <v>51</v>
      </c>
      <c r="H1484" s="113">
        <v>1.34</v>
      </c>
      <c r="I1484" s="181"/>
      <c r="J1484" s="175"/>
      <c r="K1484" s="4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1"/>
      <c r="AF1484" s="10"/>
      <c r="AG1484" s="10"/>
      <c r="AH1484" s="10"/>
      <c r="AI1484" s="10"/>
    </row>
    <row r="1485" spans="1:35" ht="15.95" customHeight="1" x14ac:dyDescent="0.2">
      <c r="A1485" s="46" t="s">
        <v>56</v>
      </c>
      <c r="B1485" s="46" t="s">
        <v>726</v>
      </c>
      <c r="C1485" s="46" t="s">
        <v>727</v>
      </c>
      <c r="D1485" s="46" t="s">
        <v>1887</v>
      </c>
      <c r="E1485" s="50">
        <v>115</v>
      </c>
      <c r="F1485" s="47">
        <v>1.1632</v>
      </c>
      <c r="G1485" s="46" t="s">
        <v>729</v>
      </c>
      <c r="H1485" s="48">
        <v>1.1632</v>
      </c>
      <c r="I1485" s="46" t="s">
        <v>1889</v>
      </c>
      <c r="J1485" s="60"/>
      <c r="K1485" s="39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1"/>
      <c r="AF1485" s="10"/>
      <c r="AG1485" s="10"/>
      <c r="AH1485" s="10"/>
      <c r="AI1485" s="10"/>
    </row>
    <row r="1486" spans="1:35" ht="15.95" customHeight="1" x14ac:dyDescent="0.2">
      <c r="A1486" s="46" t="s">
        <v>57</v>
      </c>
      <c r="B1486" s="46" t="s">
        <v>726</v>
      </c>
      <c r="C1486" s="46" t="s">
        <v>727</v>
      </c>
      <c r="D1486" s="46" t="s">
        <v>1887</v>
      </c>
      <c r="E1486" s="46" t="s">
        <v>1892</v>
      </c>
      <c r="F1486" s="47">
        <v>0.01</v>
      </c>
      <c r="G1486" s="46" t="s">
        <v>729</v>
      </c>
      <c r="H1486" s="48">
        <v>0.01</v>
      </c>
      <c r="I1486" s="46" t="s">
        <v>1889</v>
      </c>
      <c r="J1486" s="60"/>
      <c r="K1486" s="39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1"/>
      <c r="AF1486" s="10"/>
      <c r="AG1486" s="10"/>
      <c r="AH1486" s="10"/>
      <c r="AI1486" s="10"/>
    </row>
    <row r="1487" spans="1:35" ht="15.95" customHeight="1" x14ac:dyDescent="0.2">
      <c r="A1487" s="46" t="s">
        <v>58</v>
      </c>
      <c r="B1487" s="46" t="s">
        <v>726</v>
      </c>
      <c r="C1487" s="46" t="s">
        <v>727</v>
      </c>
      <c r="D1487" s="46" t="s">
        <v>1887</v>
      </c>
      <c r="E1487" s="46" t="s">
        <v>1893</v>
      </c>
      <c r="F1487" s="47">
        <v>7.0000000000000007E-2</v>
      </c>
      <c r="G1487" s="46" t="s">
        <v>729</v>
      </c>
      <c r="H1487" s="48">
        <v>7.0000000000000007E-2</v>
      </c>
      <c r="I1487" s="46" t="s">
        <v>1889</v>
      </c>
      <c r="J1487" s="60"/>
      <c r="K1487" s="39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1"/>
      <c r="AF1487" s="10"/>
      <c r="AG1487" s="10"/>
      <c r="AH1487" s="10"/>
      <c r="AI1487" s="10"/>
    </row>
    <row r="1488" spans="1:35" ht="15.95" customHeight="1" x14ac:dyDescent="0.2">
      <c r="A1488" s="46" t="s">
        <v>59</v>
      </c>
      <c r="B1488" s="46" t="s">
        <v>726</v>
      </c>
      <c r="C1488" s="46" t="s">
        <v>727</v>
      </c>
      <c r="D1488" s="46" t="s">
        <v>1887</v>
      </c>
      <c r="E1488" s="46" t="s">
        <v>765</v>
      </c>
      <c r="F1488" s="47">
        <v>7.0000000000000007E-2</v>
      </c>
      <c r="G1488" s="46" t="s">
        <v>729</v>
      </c>
      <c r="H1488" s="48">
        <v>7.0000000000000007E-2</v>
      </c>
      <c r="I1488" s="46" t="s">
        <v>1889</v>
      </c>
      <c r="J1488" s="60"/>
      <c r="K1488" s="39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1"/>
      <c r="AF1488" s="10"/>
      <c r="AG1488" s="10"/>
      <c r="AH1488" s="10"/>
      <c r="AI1488" s="10"/>
    </row>
    <row r="1489" spans="1:35" ht="15.95" customHeight="1" x14ac:dyDescent="0.2">
      <c r="A1489" s="46" t="s">
        <v>60</v>
      </c>
      <c r="B1489" s="46" t="s">
        <v>726</v>
      </c>
      <c r="C1489" s="46" t="s">
        <v>727</v>
      </c>
      <c r="D1489" s="46" t="s">
        <v>1887</v>
      </c>
      <c r="E1489" s="50">
        <v>144</v>
      </c>
      <c r="F1489" s="47">
        <v>1.52</v>
      </c>
      <c r="G1489" s="46" t="s">
        <v>729</v>
      </c>
      <c r="H1489" s="48">
        <v>1.52</v>
      </c>
      <c r="I1489" s="46" t="s">
        <v>1889</v>
      </c>
      <c r="J1489" s="60"/>
      <c r="K1489" s="39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1"/>
      <c r="AF1489" s="10"/>
      <c r="AG1489" s="10"/>
      <c r="AH1489" s="10"/>
      <c r="AI1489" s="10"/>
    </row>
    <row r="1490" spans="1:35" ht="15.95" customHeight="1" x14ac:dyDescent="0.2">
      <c r="A1490" s="46" t="s">
        <v>61</v>
      </c>
      <c r="B1490" s="46" t="s">
        <v>726</v>
      </c>
      <c r="C1490" s="46" t="s">
        <v>727</v>
      </c>
      <c r="D1490" s="46" t="s">
        <v>1887</v>
      </c>
      <c r="E1490" s="46" t="s">
        <v>1894</v>
      </c>
      <c r="F1490" s="47">
        <v>0.123</v>
      </c>
      <c r="G1490" s="46" t="s">
        <v>729</v>
      </c>
      <c r="H1490" s="48">
        <v>0.123</v>
      </c>
      <c r="I1490" s="46" t="s">
        <v>1889</v>
      </c>
      <c r="J1490" s="60"/>
      <c r="K1490" s="39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1"/>
      <c r="AF1490" s="10"/>
      <c r="AG1490" s="10"/>
      <c r="AH1490" s="10"/>
      <c r="AI1490" s="10"/>
    </row>
    <row r="1491" spans="1:35" ht="15.95" customHeight="1" x14ac:dyDescent="0.2">
      <c r="A1491" s="46" t="s">
        <v>62</v>
      </c>
      <c r="B1491" s="46" t="s">
        <v>726</v>
      </c>
      <c r="C1491" s="46" t="s">
        <v>727</v>
      </c>
      <c r="D1491" s="46" t="s">
        <v>1887</v>
      </c>
      <c r="E1491" s="50">
        <v>149</v>
      </c>
      <c r="F1491" s="47">
        <v>7.9899999999999999E-2</v>
      </c>
      <c r="G1491" s="46" t="s">
        <v>729</v>
      </c>
      <c r="H1491" s="48">
        <v>7.9899999999999999E-2</v>
      </c>
      <c r="I1491" s="46" t="s">
        <v>1889</v>
      </c>
      <c r="J1491" s="60"/>
      <c r="K1491" s="39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1"/>
      <c r="AF1491" s="10"/>
      <c r="AG1491" s="10"/>
      <c r="AH1491" s="10"/>
      <c r="AI1491" s="10"/>
    </row>
    <row r="1492" spans="1:35" ht="15.95" customHeight="1" x14ac:dyDescent="0.2">
      <c r="A1492" s="46" t="s">
        <v>63</v>
      </c>
      <c r="B1492" s="46" t="s">
        <v>726</v>
      </c>
      <c r="C1492" s="46" t="s">
        <v>727</v>
      </c>
      <c r="D1492" s="46" t="s">
        <v>1887</v>
      </c>
      <c r="E1492" s="46" t="s">
        <v>1895</v>
      </c>
      <c r="F1492" s="47">
        <v>0.1</v>
      </c>
      <c r="G1492" s="46" t="s">
        <v>729</v>
      </c>
      <c r="H1492" s="48">
        <v>0.1</v>
      </c>
      <c r="I1492" s="46" t="s">
        <v>1889</v>
      </c>
      <c r="J1492" s="60"/>
      <c r="K1492" s="39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1"/>
      <c r="AF1492" s="10"/>
      <c r="AG1492" s="10"/>
      <c r="AH1492" s="10"/>
      <c r="AI1492" s="10"/>
    </row>
    <row r="1493" spans="1:35" ht="15.95" customHeight="1" x14ac:dyDescent="0.2">
      <c r="A1493" s="46" t="s">
        <v>64</v>
      </c>
      <c r="B1493" s="46" t="s">
        <v>726</v>
      </c>
      <c r="C1493" s="46" t="s">
        <v>727</v>
      </c>
      <c r="D1493" s="46" t="s">
        <v>1887</v>
      </c>
      <c r="E1493" s="46" t="s">
        <v>1896</v>
      </c>
      <c r="F1493" s="47">
        <v>0.23</v>
      </c>
      <c r="G1493" s="46" t="s">
        <v>729</v>
      </c>
      <c r="H1493" s="48">
        <v>0.23</v>
      </c>
      <c r="I1493" s="46" t="s">
        <v>1889</v>
      </c>
      <c r="J1493" s="60"/>
      <c r="K1493" s="39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1"/>
      <c r="AF1493" s="10"/>
      <c r="AG1493" s="10"/>
      <c r="AH1493" s="10"/>
      <c r="AI1493" s="10"/>
    </row>
    <row r="1494" spans="1:35" ht="15.95" customHeight="1" x14ac:dyDescent="0.2">
      <c r="A1494" s="46" t="s">
        <v>65</v>
      </c>
      <c r="B1494" s="46" t="s">
        <v>726</v>
      </c>
      <c r="C1494" s="46" t="s">
        <v>727</v>
      </c>
      <c r="D1494" s="46" t="s">
        <v>1887</v>
      </c>
      <c r="E1494" s="46" t="s">
        <v>1897</v>
      </c>
      <c r="F1494" s="47">
        <v>0.1048</v>
      </c>
      <c r="G1494" s="46" t="s">
        <v>729</v>
      </c>
      <c r="H1494" s="48">
        <v>0.1048</v>
      </c>
      <c r="I1494" s="46" t="s">
        <v>1889</v>
      </c>
      <c r="J1494" s="60"/>
      <c r="K1494" s="39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1"/>
      <c r="AF1494" s="10"/>
      <c r="AG1494" s="10"/>
      <c r="AH1494" s="10"/>
      <c r="AI1494" s="10"/>
    </row>
    <row r="1495" spans="1:35" ht="15.95" customHeight="1" x14ac:dyDescent="0.2">
      <c r="A1495" s="46" t="s">
        <v>66</v>
      </c>
      <c r="B1495" s="46" t="s">
        <v>726</v>
      </c>
      <c r="C1495" s="46" t="s">
        <v>727</v>
      </c>
      <c r="D1495" s="46" t="s">
        <v>1887</v>
      </c>
      <c r="E1495" s="46" t="s">
        <v>1898</v>
      </c>
      <c r="F1495" s="47">
        <v>0.08</v>
      </c>
      <c r="G1495" s="46" t="s">
        <v>729</v>
      </c>
      <c r="H1495" s="48">
        <v>0.08</v>
      </c>
      <c r="I1495" s="46" t="s">
        <v>1889</v>
      </c>
      <c r="J1495" s="60"/>
      <c r="K1495" s="39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1"/>
      <c r="AF1495" s="10"/>
      <c r="AG1495" s="10"/>
      <c r="AH1495" s="10"/>
      <c r="AI1495" s="10"/>
    </row>
    <row r="1496" spans="1:35" ht="15.95" customHeight="1" x14ac:dyDescent="0.2">
      <c r="A1496" s="46" t="s">
        <v>67</v>
      </c>
      <c r="B1496" s="46" t="s">
        <v>726</v>
      </c>
      <c r="C1496" s="46" t="s">
        <v>727</v>
      </c>
      <c r="D1496" s="46" t="s">
        <v>1887</v>
      </c>
      <c r="E1496" s="46" t="s">
        <v>1899</v>
      </c>
      <c r="F1496" s="47">
        <v>0.21</v>
      </c>
      <c r="G1496" s="46" t="s">
        <v>729</v>
      </c>
      <c r="H1496" s="48">
        <v>0.21</v>
      </c>
      <c r="I1496" s="46" t="s">
        <v>1889</v>
      </c>
      <c r="J1496" s="60"/>
      <c r="K1496" s="39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1"/>
      <c r="AF1496" s="10"/>
      <c r="AG1496" s="10"/>
      <c r="AH1496" s="10"/>
      <c r="AI1496" s="10"/>
    </row>
    <row r="1497" spans="1:35" ht="15.95" customHeight="1" x14ac:dyDescent="0.2">
      <c r="A1497" s="46" t="s">
        <v>68</v>
      </c>
      <c r="B1497" s="46" t="s">
        <v>726</v>
      </c>
      <c r="C1497" s="46" t="s">
        <v>727</v>
      </c>
      <c r="D1497" s="46" t="s">
        <v>1887</v>
      </c>
      <c r="E1497" s="46" t="s">
        <v>1021</v>
      </c>
      <c r="F1497" s="47">
        <v>0.05</v>
      </c>
      <c r="G1497" s="46" t="s">
        <v>729</v>
      </c>
      <c r="H1497" s="48">
        <v>0.05</v>
      </c>
      <c r="I1497" s="46" t="s">
        <v>1889</v>
      </c>
      <c r="J1497" s="60"/>
      <c r="K1497" s="39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1"/>
      <c r="AF1497" s="10"/>
      <c r="AG1497" s="10"/>
      <c r="AH1497" s="10"/>
      <c r="AI1497" s="10"/>
    </row>
    <row r="1498" spans="1:35" ht="15.95" customHeight="1" x14ac:dyDescent="0.2">
      <c r="A1498" s="46" t="s">
        <v>69</v>
      </c>
      <c r="B1498" s="46" t="s">
        <v>726</v>
      </c>
      <c r="C1498" s="46" t="s">
        <v>727</v>
      </c>
      <c r="D1498" s="46" t="s">
        <v>1887</v>
      </c>
      <c r="E1498" s="46" t="s">
        <v>1900</v>
      </c>
      <c r="F1498" s="47">
        <v>0.57620000000000005</v>
      </c>
      <c r="G1498" s="46" t="s">
        <v>729</v>
      </c>
      <c r="H1498" s="48">
        <v>0.57620000000000005</v>
      </c>
      <c r="I1498" s="46" t="s">
        <v>1889</v>
      </c>
      <c r="J1498" s="60"/>
      <c r="K1498" s="39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1"/>
      <c r="AF1498" s="10"/>
      <c r="AG1498" s="10"/>
      <c r="AH1498" s="10"/>
      <c r="AI1498" s="10"/>
    </row>
    <row r="1499" spans="1:35" ht="15.95" customHeight="1" x14ac:dyDescent="0.2">
      <c r="A1499" s="46" t="s">
        <v>70</v>
      </c>
      <c r="B1499" s="46" t="s">
        <v>726</v>
      </c>
      <c r="C1499" s="46" t="s">
        <v>727</v>
      </c>
      <c r="D1499" s="46" t="s">
        <v>1887</v>
      </c>
      <c r="E1499" s="46" t="s">
        <v>1901</v>
      </c>
      <c r="F1499" s="47">
        <v>0.46</v>
      </c>
      <c r="G1499" s="46" t="s">
        <v>729</v>
      </c>
      <c r="H1499" s="48">
        <v>0.46</v>
      </c>
      <c r="I1499" s="46" t="s">
        <v>1889</v>
      </c>
      <c r="J1499" s="60"/>
      <c r="K1499" s="39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1"/>
      <c r="AF1499" s="10"/>
      <c r="AG1499" s="10"/>
      <c r="AH1499" s="10"/>
      <c r="AI1499" s="10"/>
    </row>
    <row r="1500" spans="1:35" ht="15.95" customHeight="1" x14ac:dyDescent="0.2">
      <c r="A1500" s="46" t="s">
        <v>71</v>
      </c>
      <c r="B1500" s="46" t="s">
        <v>726</v>
      </c>
      <c r="C1500" s="46" t="s">
        <v>727</v>
      </c>
      <c r="D1500" s="46" t="s">
        <v>1887</v>
      </c>
      <c r="E1500" s="46" t="s">
        <v>1902</v>
      </c>
      <c r="F1500" s="47">
        <v>0.38</v>
      </c>
      <c r="G1500" s="46" t="s">
        <v>729</v>
      </c>
      <c r="H1500" s="48">
        <v>0.38</v>
      </c>
      <c r="I1500" s="46" t="s">
        <v>1889</v>
      </c>
      <c r="J1500" s="60"/>
      <c r="K1500" s="39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1"/>
      <c r="AF1500" s="10"/>
      <c r="AG1500" s="10"/>
      <c r="AH1500" s="10"/>
      <c r="AI1500" s="10"/>
    </row>
    <row r="1501" spans="1:35" ht="15.95" customHeight="1" x14ac:dyDescent="0.2">
      <c r="A1501" s="46" t="s">
        <v>72</v>
      </c>
      <c r="B1501" s="46" t="s">
        <v>726</v>
      </c>
      <c r="C1501" s="46" t="s">
        <v>727</v>
      </c>
      <c r="D1501" s="46" t="s">
        <v>1887</v>
      </c>
      <c r="E1501" s="46" t="s">
        <v>1903</v>
      </c>
      <c r="F1501" s="47">
        <v>0.15</v>
      </c>
      <c r="G1501" s="46" t="s">
        <v>729</v>
      </c>
      <c r="H1501" s="48">
        <v>0.15</v>
      </c>
      <c r="I1501" s="46" t="s">
        <v>1889</v>
      </c>
      <c r="J1501" s="60"/>
      <c r="K1501" s="39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1"/>
      <c r="AF1501" s="10"/>
      <c r="AG1501" s="10"/>
      <c r="AH1501" s="10"/>
      <c r="AI1501" s="10"/>
    </row>
    <row r="1502" spans="1:35" ht="15.95" customHeight="1" x14ac:dyDescent="0.2">
      <c r="A1502" s="46" t="s">
        <v>73</v>
      </c>
      <c r="B1502" s="46" t="s">
        <v>726</v>
      </c>
      <c r="C1502" s="46" t="s">
        <v>727</v>
      </c>
      <c r="D1502" s="46" t="s">
        <v>1887</v>
      </c>
      <c r="E1502" s="50">
        <v>232</v>
      </c>
      <c r="F1502" s="47">
        <v>0.04</v>
      </c>
      <c r="G1502" s="46" t="s">
        <v>729</v>
      </c>
      <c r="H1502" s="48">
        <v>0.04</v>
      </c>
      <c r="I1502" s="46" t="s">
        <v>1889</v>
      </c>
      <c r="J1502" s="60"/>
      <c r="K1502" s="39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1"/>
      <c r="AF1502" s="10"/>
      <c r="AG1502" s="10"/>
      <c r="AH1502" s="10"/>
      <c r="AI1502" s="10"/>
    </row>
    <row r="1503" spans="1:35" ht="15.95" customHeight="1" x14ac:dyDescent="0.2">
      <c r="A1503" s="46" t="s">
        <v>74</v>
      </c>
      <c r="B1503" s="46" t="s">
        <v>726</v>
      </c>
      <c r="C1503" s="46" t="s">
        <v>727</v>
      </c>
      <c r="D1503" s="46" t="s">
        <v>1887</v>
      </c>
      <c r="E1503" s="46" t="s">
        <v>965</v>
      </c>
      <c r="F1503" s="47">
        <v>0.19</v>
      </c>
      <c r="G1503" s="46" t="s">
        <v>729</v>
      </c>
      <c r="H1503" s="48">
        <v>0.19</v>
      </c>
      <c r="I1503" s="46" t="s">
        <v>1889</v>
      </c>
      <c r="J1503" s="60"/>
      <c r="K1503" s="39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1"/>
      <c r="AF1503" s="10"/>
      <c r="AG1503" s="10"/>
      <c r="AH1503" s="10"/>
      <c r="AI1503" s="10"/>
    </row>
    <row r="1504" spans="1:35" ht="15.95" customHeight="1" x14ac:dyDescent="0.2">
      <c r="A1504" s="46" t="s">
        <v>75</v>
      </c>
      <c r="B1504" s="46" t="s">
        <v>726</v>
      </c>
      <c r="C1504" s="46" t="s">
        <v>727</v>
      </c>
      <c r="D1504" s="46" t="s">
        <v>1887</v>
      </c>
      <c r="E1504" s="46" t="s">
        <v>1904</v>
      </c>
      <c r="F1504" s="47">
        <v>0.25</v>
      </c>
      <c r="G1504" s="46" t="s">
        <v>729</v>
      </c>
      <c r="H1504" s="48">
        <v>0.25</v>
      </c>
      <c r="I1504" s="46" t="s">
        <v>1889</v>
      </c>
      <c r="J1504" s="60"/>
      <c r="K1504" s="39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1"/>
      <c r="AF1504" s="10"/>
      <c r="AG1504" s="10"/>
      <c r="AH1504" s="10"/>
      <c r="AI1504" s="10"/>
    </row>
    <row r="1505" spans="1:36" ht="15.95" customHeight="1" x14ac:dyDescent="0.2">
      <c r="A1505" s="46" t="s">
        <v>76</v>
      </c>
      <c r="B1505" s="46" t="s">
        <v>726</v>
      </c>
      <c r="C1505" s="46" t="s">
        <v>727</v>
      </c>
      <c r="D1505" s="46" t="s">
        <v>1887</v>
      </c>
      <c r="E1505" s="50">
        <v>265</v>
      </c>
      <c r="F1505" s="47">
        <v>0.15</v>
      </c>
      <c r="G1505" s="46" t="s">
        <v>729</v>
      </c>
      <c r="H1505" s="48">
        <v>0.15</v>
      </c>
      <c r="I1505" s="46" t="s">
        <v>1889</v>
      </c>
      <c r="J1505" s="60"/>
      <c r="K1505" s="39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1"/>
      <c r="AF1505" s="10"/>
      <c r="AG1505" s="10"/>
      <c r="AH1505" s="10"/>
      <c r="AI1505" s="10"/>
    </row>
    <row r="1506" spans="1:36" ht="15.95" customHeight="1" x14ac:dyDescent="0.2">
      <c r="A1506" s="46" t="s">
        <v>77</v>
      </c>
      <c r="B1506" s="46" t="s">
        <v>726</v>
      </c>
      <c r="C1506" s="46" t="s">
        <v>727</v>
      </c>
      <c r="D1506" s="46" t="s">
        <v>1887</v>
      </c>
      <c r="E1506" s="46" t="s">
        <v>1905</v>
      </c>
      <c r="F1506" s="47">
        <v>0.1239</v>
      </c>
      <c r="G1506" s="46" t="s">
        <v>729</v>
      </c>
      <c r="H1506" s="48">
        <v>0.1239</v>
      </c>
      <c r="I1506" s="46" t="s">
        <v>1889</v>
      </c>
      <c r="J1506" s="60"/>
      <c r="K1506" s="39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1"/>
      <c r="AF1506" s="10"/>
      <c r="AG1506" s="10"/>
      <c r="AH1506" s="10"/>
      <c r="AI1506" s="10"/>
    </row>
    <row r="1507" spans="1:36" ht="15.95" customHeight="1" x14ac:dyDescent="0.2">
      <c r="A1507" s="178" t="s">
        <v>78</v>
      </c>
      <c r="B1507" s="178" t="s">
        <v>726</v>
      </c>
      <c r="C1507" s="178" t="s">
        <v>727</v>
      </c>
      <c r="D1507" s="178" t="s">
        <v>1887</v>
      </c>
      <c r="E1507" s="178" t="s">
        <v>1906</v>
      </c>
      <c r="F1507" s="176">
        <v>1.3015000000000001</v>
      </c>
      <c r="G1507" s="46" t="s">
        <v>729</v>
      </c>
      <c r="H1507" s="62">
        <v>0.84150000000000003</v>
      </c>
      <c r="I1507" s="180" t="s">
        <v>1889</v>
      </c>
      <c r="J1507" s="174"/>
      <c r="K1507" s="39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1"/>
      <c r="AF1507" s="10"/>
      <c r="AG1507" s="10"/>
      <c r="AH1507" s="10"/>
      <c r="AI1507" s="10"/>
    </row>
    <row r="1508" spans="1:36" ht="15.95" customHeight="1" x14ac:dyDescent="0.2">
      <c r="A1508" s="179"/>
      <c r="B1508" s="179"/>
      <c r="C1508" s="179"/>
      <c r="D1508" s="179"/>
      <c r="E1508" s="179"/>
      <c r="F1508" s="177"/>
      <c r="G1508" s="46" t="s">
        <v>40</v>
      </c>
      <c r="H1508" s="113">
        <v>0.46</v>
      </c>
      <c r="I1508" s="181"/>
      <c r="J1508" s="175"/>
      <c r="K1508" s="39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1"/>
      <c r="AF1508" s="10"/>
      <c r="AG1508" s="10"/>
      <c r="AH1508" s="10"/>
      <c r="AI1508" s="10"/>
    </row>
    <row r="1509" spans="1:36" ht="15.95" customHeight="1" x14ac:dyDescent="0.2">
      <c r="A1509" s="46" t="s">
        <v>79</v>
      </c>
      <c r="B1509" s="46" t="s">
        <v>726</v>
      </c>
      <c r="C1509" s="46" t="s">
        <v>727</v>
      </c>
      <c r="D1509" s="46" t="s">
        <v>1887</v>
      </c>
      <c r="E1509" s="46" t="s">
        <v>1907</v>
      </c>
      <c r="F1509" s="47">
        <v>9.5000000000000001E-2</v>
      </c>
      <c r="G1509" s="46" t="s">
        <v>729</v>
      </c>
      <c r="H1509" s="48">
        <v>9.5000000000000001E-2</v>
      </c>
      <c r="I1509" s="46" t="s">
        <v>1889</v>
      </c>
      <c r="J1509" s="60"/>
      <c r="K1509" s="39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1"/>
      <c r="AF1509" s="10"/>
      <c r="AG1509" s="10"/>
      <c r="AH1509" s="10"/>
      <c r="AI1509" s="10"/>
    </row>
    <row r="1510" spans="1:36" ht="15.95" customHeight="1" x14ac:dyDescent="0.2">
      <c r="A1510" s="46" t="s">
        <v>80</v>
      </c>
      <c r="B1510" s="46" t="s">
        <v>726</v>
      </c>
      <c r="C1510" s="46" t="s">
        <v>727</v>
      </c>
      <c r="D1510" s="46" t="s">
        <v>1887</v>
      </c>
      <c r="E1510" s="46" t="s">
        <v>1908</v>
      </c>
      <c r="F1510" s="47">
        <v>0.47589999999999999</v>
      </c>
      <c r="G1510" s="46" t="s">
        <v>729</v>
      </c>
      <c r="H1510" s="48">
        <v>0.47589999999999999</v>
      </c>
      <c r="I1510" s="46" t="s">
        <v>1889</v>
      </c>
      <c r="J1510" s="60"/>
      <c r="K1510" s="39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1"/>
      <c r="AF1510" s="10"/>
      <c r="AG1510" s="10"/>
      <c r="AH1510" s="10"/>
      <c r="AI1510" s="10"/>
    </row>
    <row r="1511" spans="1:36" ht="15.95" customHeight="1" x14ac:dyDescent="0.2">
      <c r="A1511" s="46" t="s">
        <v>81</v>
      </c>
      <c r="B1511" s="46" t="s">
        <v>726</v>
      </c>
      <c r="C1511" s="46" t="s">
        <v>727</v>
      </c>
      <c r="D1511" s="46" t="s">
        <v>1887</v>
      </c>
      <c r="E1511" s="50">
        <v>282</v>
      </c>
      <c r="F1511" s="47">
        <v>0.16600000000000001</v>
      </c>
      <c r="G1511" s="46" t="s">
        <v>33</v>
      </c>
      <c r="H1511" s="48">
        <v>0.16600000000000001</v>
      </c>
      <c r="I1511" s="46" t="s">
        <v>1909</v>
      </c>
      <c r="J1511" s="60"/>
      <c r="K1511" s="39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1"/>
      <c r="AF1511" s="10"/>
      <c r="AG1511" s="10"/>
      <c r="AH1511" s="10"/>
      <c r="AI1511" s="10"/>
    </row>
    <row r="1512" spans="1:36" ht="15.95" customHeight="1" x14ac:dyDescent="0.2">
      <c r="A1512" s="46" t="s">
        <v>82</v>
      </c>
      <c r="B1512" s="46" t="s">
        <v>726</v>
      </c>
      <c r="C1512" s="46" t="s">
        <v>727</v>
      </c>
      <c r="D1512" s="46" t="s">
        <v>1887</v>
      </c>
      <c r="E1512" s="50">
        <v>283</v>
      </c>
      <c r="F1512" s="47">
        <v>0.32419999999999999</v>
      </c>
      <c r="G1512" s="46" t="s">
        <v>729</v>
      </c>
      <c r="H1512" s="48">
        <v>0.32419999999999999</v>
      </c>
      <c r="I1512" s="46" t="s">
        <v>1889</v>
      </c>
      <c r="J1512" s="60"/>
      <c r="K1512" s="39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1"/>
      <c r="AF1512" s="10"/>
      <c r="AG1512" s="10"/>
      <c r="AH1512" s="10"/>
      <c r="AI1512" s="10"/>
    </row>
    <row r="1513" spans="1:36" ht="15.95" customHeight="1" x14ac:dyDescent="0.2">
      <c r="A1513" s="46" t="s">
        <v>83</v>
      </c>
      <c r="B1513" s="46" t="s">
        <v>726</v>
      </c>
      <c r="C1513" s="46" t="s">
        <v>727</v>
      </c>
      <c r="D1513" s="46" t="s">
        <v>1887</v>
      </c>
      <c r="E1513" s="46" t="s">
        <v>1910</v>
      </c>
      <c r="F1513" s="47">
        <v>0.22</v>
      </c>
      <c r="G1513" s="46" t="s">
        <v>729</v>
      </c>
      <c r="H1513" s="48">
        <v>0.22</v>
      </c>
      <c r="I1513" s="46" t="s">
        <v>1889</v>
      </c>
      <c r="J1513" s="60"/>
      <c r="K1513" s="39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1"/>
      <c r="AF1513" s="10"/>
      <c r="AG1513" s="10"/>
      <c r="AH1513" s="10"/>
      <c r="AI1513" s="10"/>
    </row>
    <row r="1514" spans="1:36" ht="15.95" customHeight="1" x14ac:dyDescent="0.2">
      <c r="A1514" s="46" t="s">
        <v>84</v>
      </c>
      <c r="B1514" s="43" t="s">
        <v>726</v>
      </c>
      <c r="C1514" s="43" t="s">
        <v>727</v>
      </c>
      <c r="D1514" s="43" t="s">
        <v>1887</v>
      </c>
      <c r="E1514" s="51">
        <v>302</v>
      </c>
      <c r="F1514" s="44">
        <v>0.2868</v>
      </c>
      <c r="G1514" s="43" t="s">
        <v>729</v>
      </c>
      <c r="H1514" s="45">
        <v>0.2868</v>
      </c>
      <c r="I1514" s="46" t="s">
        <v>1889</v>
      </c>
      <c r="J1514" s="61"/>
      <c r="K1514" s="38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1"/>
      <c r="AF1514" s="10"/>
      <c r="AG1514" s="10"/>
      <c r="AH1514" s="10"/>
      <c r="AI1514" s="10"/>
    </row>
    <row r="1515" spans="1:36" ht="15.95" customHeight="1" x14ac:dyDescent="0.2">
      <c r="A1515" s="46" t="s">
        <v>85</v>
      </c>
      <c r="B1515" s="46" t="s">
        <v>726</v>
      </c>
      <c r="C1515" s="46" t="s">
        <v>727</v>
      </c>
      <c r="D1515" s="46" t="s">
        <v>1887</v>
      </c>
      <c r="E1515" s="46" t="s">
        <v>1911</v>
      </c>
      <c r="F1515" s="47">
        <v>4.4400000000000002E-2</v>
      </c>
      <c r="G1515" s="46" t="s">
        <v>28</v>
      </c>
      <c r="H1515" s="48">
        <v>4.4400000000000002E-2</v>
      </c>
      <c r="I1515" s="46" t="s">
        <v>1912</v>
      </c>
      <c r="J1515" s="60"/>
      <c r="K1515" s="39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1"/>
      <c r="AF1515" s="10"/>
      <c r="AG1515" s="10"/>
      <c r="AH1515" s="10"/>
      <c r="AI1515" s="10"/>
    </row>
    <row r="1516" spans="1:36" s="131" customFormat="1" ht="15.95" customHeight="1" x14ac:dyDescent="0.2">
      <c r="A1516" s="248" t="s">
        <v>86</v>
      </c>
      <c r="B1516" s="248" t="s">
        <v>726</v>
      </c>
      <c r="C1516" s="248" t="s">
        <v>727</v>
      </c>
      <c r="D1516" s="248" t="s">
        <v>1887</v>
      </c>
      <c r="E1516" s="245">
        <v>318</v>
      </c>
      <c r="F1516" s="242">
        <v>0.61180000000000001</v>
      </c>
      <c r="G1516" s="126" t="s">
        <v>2391</v>
      </c>
      <c r="H1516" s="132">
        <v>0.12</v>
      </c>
      <c r="I1516" s="251" t="s">
        <v>1913</v>
      </c>
      <c r="J1516" s="254" t="s">
        <v>1914</v>
      </c>
      <c r="K1516" s="128"/>
      <c r="L1516" s="129"/>
      <c r="M1516" s="129"/>
      <c r="N1516" s="129"/>
      <c r="O1516" s="129"/>
      <c r="P1516" s="129"/>
      <c r="Q1516" s="129"/>
      <c r="R1516" s="129"/>
      <c r="S1516" s="129"/>
      <c r="T1516" s="129"/>
      <c r="U1516" s="129"/>
      <c r="V1516" s="129"/>
      <c r="W1516" s="129"/>
      <c r="X1516" s="129"/>
      <c r="Y1516" s="129"/>
      <c r="Z1516" s="129"/>
      <c r="AA1516" s="129"/>
      <c r="AB1516" s="129"/>
      <c r="AC1516" s="129"/>
      <c r="AD1516" s="129"/>
      <c r="AE1516" s="130"/>
      <c r="AF1516" s="129"/>
      <c r="AG1516" s="129"/>
      <c r="AH1516" s="129"/>
      <c r="AI1516" s="129"/>
      <c r="AJ1516" s="146"/>
    </row>
    <row r="1517" spans="1:36" s="131" customFormat="1" ht="15.95" customHeight="1" x14ac:dyDescent="0.2">
      <c r="A1517" s="249"/>
      <c r="B1517" s="249"/>
      <c r="C1517" s="249"/>
      <c r="D1517" s="249"/>
      <c r="E1517" s="246"/>
      <c r="F1517" s="243"/>
      <c r="G1517" s="127" t="s">
        <v>1724</v>
      </c>
      <c r="H1517" s="127">
        <v>0.2918</v>
      </c>
      <c r="I1517" s="252"/>
      <c r="J1517" s="255"/>
      <c r="K1517" s="128"/>
      <c r="L1517" s="129"/>
      <c r="M1517" s="129"/>
      <c r="N1517" s="129"/>
      <c r="O1517" s="129"/>
      <c r="P1517" s="129"/>
      <c r="Q1517" s="129"/>
      <c r="R1517" s="129"/>
      <c r="S1517" s="129"/>
      <c r="T1517" s="129"/>
      <c r="U1517" s="129"/>
      <c r="V1517" s="129"/>
      <c r="W1517" s="129"/>
      <c r="X1517" s="129"/>
      <c r="Y1517" s="129"/>
      <c r="Z1517" s="129"/>
      <c r="AA1517" s="129"/>
      <c r="AB1517" s="129"/>
      <c r="AC1517" s="129"/>
      <c r="AD1517" s="129"/>
      <c r="AE1517" s="130"/>
      <c r="AF1517" s="129"/>
      <c r="AG1517" s="129"/>
      <c r="AH1517" s="129"/>
      <c r="AI1517" s="129"/>
      <c r="AJ1517" s="146"/>
    </row>
    <row r="1518" spans="1:36" s="131" customFormat="1" ht="15.95" customHeight="1" x14ac:dyDescent="0.2">
      <c r="A1518" s="250"/>
      <c r="B1518" s="250"/>
      <c r="C1518" s="250"/>
      <c r="D1518" s="250"/>
      <c r="E1518" s="247"/>
      <c r="F1518" s="244"/>
      <c r="G1518" s="127" t="s">
        <v>30</v>
      </c>
      <c r="H1518" s="132">
        <v>0.2</v>
      </c>
      <c r="I1518" s="253"/>
      <c r="J1518" s="256"/>
      <c r="K1518" s="128"/>
      <c r="L1518" s="129"/>
      <c r="M1518" s="129"/>
      <c r="N1518" s="129"/>
      <c r="O1518" s="129"/>
      <c r="P1518" s="129"/>
      <c r="Q1518" s="129"/>
      <c r="R1518" s="129"/>
      <c r="S1518" s="129"/>
      <c r="T1518" s="129"/>
      <c r="U1518" s="129"/>
      <c r="V1518" s="129"/>
      <c r="W1518" s="129"/>
      <c r="X1518" s="129"/>
      <c r="Y1518" s="129"/>
      <c r="Z1518" s="129"/>
      <c r="AA1518" s="129"/>
      <c r="AB1518" s="129"/>
      <c r="AC1518" s="129"/>
      <c r="AD1518" s="129"/>
      <c r="AE1518" s="130"/>
      <c r="AF1518" s="129"/>
      <c r="AG1518" s="129"/>
      <c r="AH1518" s="129"/>
      <c r="AI1518" s="129"/>
      <c r="AJ1518" s="146"/>
    </row>
    <row r="1519" spans="1:36" ht="15.95" customHeight="1" x14ac:dyDescent="0.2">
      <c r="A1519" s="46" t="s">
        <v>87</v>
      </c>
      <c r="B1519" s="46" t="s">
        <v>726</v>
      </c>
      <c r="C1519" s="46" t="s">
        <v>727</v>
      </c>
      <c r="D1519" s="46" t="s">
        <v>1887</v>
      </c>
      <c r="E1519" s="46" t="s">
        <v>1915</v>
      </c>
      <c r="F1519" s="47">
        <v>7.85E-2</v>
      </c>
      <c r="G1519" s="46" t="s">
        <v>30</v>
      </c>
      <c r="H1519" s="48">
        <v>7.85E-2</v>
      </c>
      <c r="I1519" s="46" t="s">
        <v>1916</v>
      </c>
      <c r="J1519" s="60"/>
      <c r="K1519" s="39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1"/>
      <c r="AF1519" s="10"/>
      <c r="AG1519" s="10"/>
      <c r="AH1519" s="10"/>
      <c r="AI1519" s="10"/>
    </row>
    <row r="1520" spans="1:36" ht="15.95" customHeight="1" x14ac:dyDescent="0.2">
      <c r="A1520" s="178" t="s">
        <v>88</v>
      </c>
      <c r="B1520" s="178" t="s">
        <v>726</v>
      </c>
      <c r="C1520" s="178" t="s">
        <v>727</v>
      </c>
      <c r="D1520" s="178" t="s">
        <v>1887</v>
      </c>
      <c r="E1520" s="178" t="s">
        <v>1917</v>
      </c>
      <c r="F1520" s="176">
        <v>0.1656</v>
      </c>
      <c r="G1520" s="46" t="s">
        <v>2362</v>
      </c>
      <c r="H1520" s="62">
        <v>9.64E-2</v>
      </c>
      <c r="I1520" s="180" t="s">
        <v>1918</v>
      </c>
      <c r="J1520" s="235" t="s">
        <v>1919</v>
      </c>
      <c r="K1520" s="39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1"/>
      <c r="AF1520" s="10"/>
      <c r="AG1520" s="10"/>
      <c r="AH1520" s="10"/>
      <c r="AI1520" s="10"/>
    </row>
    <row r="1521" spans="1:35" ht="15.95" customHeight="1" x14ac:dyDescent="0.2">
      <c r="A1521" s="179"/>
      <c r="B1521" s="179"/>
      <c r="C1521" s="179"/>
      <c r="D1521" s="179"/>
      <c r="E1521" s="179"/>
      <c r="F1521" s="177"/>
      <c r="G1521" s="46" t="s">
        <v>33</v>
      </c>
      <c r="H1521" s="62">
        <v>6.9199999999999998E-2</v>
      </c>
      <c r="I1521" s="181"/>
      <c r="J1521" s="236"/>
      <c r="K1521" s="39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1"/>
      <c r="AF1521" s="10"/>
      <c r="AG1521" s="10"/>
      <c r="AH1521" s="10"/>
      <c r="AI1521" s="10"/>
    </row>
    <row r="1522" spans="1:35" ht="15.95" customHeight="1" x14ac:dyDescent="0.2">
      <c r="A1522" s="178" t="s">
        <v>89</v>
      </c>
      <c r="B1522" s="178" t="s">
        <v>726</v>
      </c>
      <c r="C1522" s="178" t="s">
        <v>727</v>
      </c>
      <c r="D1522" s="178" t="s">
        <v>1887</v>
      </c>
      <c r="E1522" s="178" t="s">
        <v>1920</v>
      </c>
      <c r="F1522" s="176">
        <v>0.20180000000000001</v>
      </c>
      <c r="G1522" s="46" t="s">
        <v>30</v>
      </c>
      <c r="H1522" s="62">
        <v>7.4899999999999994E-2</v>
      </c>
      <c r="I1522" s="180" t="s">
        <v>1916</v>
      </c>
      <c r="J1522" s="174"/>
      <c r="K1522" s="4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1"/>
      <c r="AF1522" s="10"/>
      <c r="AG1522" s="10"/>
      <c r="AH1522" s="10"/>
      <c r="AI1522" s="10"/>
    </row>
    <row r="1523" spans="1:35" ht="15.95" customHeight="1" x14ac:dyDescent="0.2">
      <c r="A1523" s="179"/>
      <c r="B1523" s="179"/>
      <c r="C1523" s="179"/>
      <c r="D1523" s="179"/>
      <c r="E1523" s="179"/>
      <c r="F1523" s="177"/>
      <c r="G1523" s="46" t="s">
        <v>33</v>
      </c>
      <c r="H1523" s="62">
        <v>0.12690000000000001</v>
      </c>
      <c r="I1523" s="181"/>
      <c r="J1523" s="175"/>
      <c r="K1523" s="4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1"/>
      <c r="AF1523" s="10"/>
      <c r="AG1523" s="10"/>
      <c r="AH1523" s="10"/>
      <c r="AI1523" s="10"/>
    </row>
    <row r="1524" spans="1:35" ht="15.95" customHeight="1" x14ac:dyDescent="0.2">
      <c r="A1524" s="46" t="s">
        <v>90</v>
      </c>
      <c r="B1524" s="46" t="s">
        <v>726</v>
      </c>
      <c r="C1524" s="46" t="s">
        <v>727</v>
      </c>
      <c r="D1524" s="46" t="s">
        <v>1887</v>
      </c>
      <c r="E1524" s="46" t="s">
        <v>1921</v>
      </c>
      <c r="F1524" s="47">
        <v>9.5500000000000002E-2</v>
      </c>
      <c r="G1524" s="46" t="s">
        <v>30</v>
      </c>
      <c r="H1524" s="48">
        <v>9.5500000000000002E-2</v>
      </c>
      <c r="I1524" s="46" t="s">
        <v>1916</v>
      </c>
      <c r="J1524" s="60"/>
      <c r="K1524" s="39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1"/>
      <c r="AF1524" s="10"/>
      <c r="AG1524" s="10"/>
      <c r="AH1524" s="10"/>
      <c r="AI1524" s="10"/>
    </row>
    <row r="1525" spans="1:35" ht="15.95" customHeight="1" x14ac:dyDescent="0.2">
      <c r="A1525" s="46" t="s">
        <v>91</v>
      </c>
      <c r="B1525" s="46" t="s">
        <v>726</v>
      </c>
      <c r="C1525" s="46" t="s">
        <v>727</v>
      </c>
      <c r="D1525" s="46" t="s">
        <v>1887</v>
      </c>
      <c r="E1525" s="50">
        <v>328</v>
      </c>
      <c r="F1525" s="47">
        <v>0.22570000000000001</v>
      </c>
      <c r="G1525" s="46" t="s">
        <v>33</v>
      </c>
      <c r="H1525" s="48">
        <v>0.22570000000000001</v>
      </c>
      <c r="I1525" s="46" t="s">
        <v>1922</v>
      </c>
      <c r="J1525" s="60"/>
      <c r="K1525" s="39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1"/>
      <c r="AF1525" s="10"/>
      <c r="AG1525" s="10"/>
      <c r="AH1525" s="10"/>
      <c r="AI1525" s="10"/>
    </row>
    <row r="1526" spans="1:35" ht="15.95" customHeight="1" x14ac:dyDescent="0.2">
      <c r="A1526" s="46" t="s">
        <v>92</v>
      </c>
      <c r="B1526" s="46" t="s">
        <v>726</v>
      </c>
      <c r="C1526" s="46" t="s">
        <v>727</v>
      </c>
      <c r="D1526" s="46" t="s">
        <v>1887</v>
      </c>
      <c r="E1526" s="46" t="s">
        <v>1923</v>
      </c>
      <c r="F1526" s="47">
        <v>2.1399999999999999E-2</v>
      </c>
      <c r="G1526" s="46" t="s">
        <v>729</v>
      </c>
      <c r="H1526" s="48">
        <v>2.1399999999999999E-2</v>
      </c>
      <c r="I1526" s="46" t="s">
        <v>1889</v>
      </c>
      <c r="J1526" s="60"/>
      <c r="K1526" s="39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1"/>
      <c r="AF1526" s="10"/>
      <c r="AG1526" s="10"/>
      <c r="AH1526" s="10"/>
      <c r="AI1526" s="10"/>
    </row>
    <row r="1527" spans="1:35" ht="15.95" customHeight="1" x14ac:dyDescent="0.2">
      <c r="A1527" s="46" t="s">
        <v>93</v>
      </c>
      <c r="B1527" s="46" t="s">
        <v>726</v>
      </c>
      <c r="C1527" s="46" t="s">
        <v>727</v>
      </c>
      <c r="D1527" s="46" t="s">
        <v>1887</v>
      </c>
      <c r="E1527" s="50">
        <v>34</v>
      </c>
      <c r="F1527" s="47">
        <v>5.2400000000000002E-2</v>
      </c>
      <c r="G1527" s="46" t="s">
        <v>729</v>
      </c>
      <c r="H1527" s="48">
        <v>5.2400000000000002E-2</v>
      </c>
      <c r="I1527" s="46" t="s">
        <v>1889</v>
      </c>
      <c r="J1527" s="60"/>
      <c r="K1527" s="39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1"/>
      <c r="AF1527" s="10"/>
      <c r="AG1527" s="10"/>
      <c r="AH1527" s="10"/>
      <c r="AI1527" s="10"/>
    </row>
    <row r="1528" spans="1:35" ht="15.95" customHeight="1" x14ac:dyDescent="0.2">
      <c r="A1528" s="46" t="s">
        <v>94</v>
      </c>
      <c r="B1528" s="46" t="s">
        <v>726</v>
      </c>
      <c r="C1528" s="46" t="s">
        <v>727</v>
      </c>
      <c r="D1528" s="46" t="s">
        <v>1887</v>
      </c>
      <c r="E1528" s="50">
        <v>346</v>
      </c>
      <c r="F1528" s="47">
        <v>3.56E-2</v>
      </c>
      <c r="G1528" s="46" t="s">
        <v>729</v>
      </c>
      <c r="H1528" s="48">
        <v>3.56E-2</v>
      </c>
      <c r="I1528" s="46" t="s">
        <v>1889</v>
      </c>
      <c r="J1528" s="60"/>
      <c r="K1528" s="39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1"/>
      <c r="AF1528" s="10"/>
      <c r="AG1528" s="10"/>
      <c r="AH1528" s="10"/>
      <c r="AI1528" s="10"/>
    </row>
    <row r="1529" spans="1:35" ht="15.95" customHeight="1" x14ac:dyDescent="0.2">
      <c r="A1529" s="46" t="s">
        <v>95</v>
      </c>
      <c r="B1529" s="46" t="s">
        <v>726</v>
      </c>
      <c r="C1529" s="46" t="s">
        <v>727</v>
      </c>
      <c r="D1529" s="46" t="s">
        <v>1887</v>
      </c>
      <c r="E1529" s="46" t="s">
        <v>1924</v>
      </c>
      <c r="F1529" s="47">
        <v>0.245</v>
      </c>
      <c r="G1529" s="46" t="s">
        <v>729</v>
      </c>
      <c r="H1529" s="48">
        <v>0.245</v>
      </c>
      <c r="I1529" s="46" t="s">
        <v>1889</v>
      </c>
      <c r="J1529" s="60"/>
      <c r="K1529" s="39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1"/>
      <c r="AF1529" s="10"/>
      <c r="AG1529" s="10"/>
      <c r="AH1529" s="10"/>
      <c r="AI1529" s="10"/>
    </row>
    <row r="1530" spans="1:35" ht="15.95" customHeight="1" x14ac:dyDescent="0.2">
      <c r="A1530" s="46" t="s">
        <v>96</v>
      </c>
      <c r="B1530" s="46" t="s">
        <v>726</v>
      </c>
      <c r="C1530" s="46" t="s">
        <v>727</v>
      </c>
      <c r="D1530" s="46" t="s">
        <v>1887</v>
      </c>
      <c r="E1530" s="46" t="s">
        <v>1925</v>
      </c>
      <c r="F1530" s="47">
        <v>0.42959999999999998</v>
      </c>
      <c r="G1530" s="46" t="s">
        <v>729</v>
      </c>
      <c r="H1530" s="48">
        <v>0.42959999999999998</v>
      </c>
      <c r="I1530" s="46" t="s">
        <v>1889</v>
      </c>
      <c r="J1530" s="60"/>
      <c r="K1530" s="39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1"/>
      <c r="AF1530" s="10"/>
      <c r="AG1530" s="10"/>
      <c r="AH1530" s="10"/>
      <c r="AI1530" s="10"/>
    </row>
    <row r="1531" spans="1:35" ht="15.95" customHeight="1" x14ac:dyDescent="0.2">
      <c r="A1531" s="178" t="s">
        <v>97</v>
      </c>
      <c r="B1531" s="178" t="s">
        <v>726</v>
      </c>
      <c r="C1531" s="178" t="s">
        <v>727</v>
      </c>
      <c r="D1531" s="178" t="s">
        <v>1887</v>
      </c>
      <c r="E1531" s="178" t="s">
        <v>1926</v>
      </c>
      <c r="F1531" s="176">
        <v>1.8689</v>
      </c>
      <c r="G1531" s="46" t="s">
        <v>967</v>
      </c>
      <c r="H1531" s="62">
        <v>1.0088999999999999</v>
      </c>
      <c r="I1531" s="180" t="s">
        <v>1927</v>
      </c>
      <c r="J1531" s="186"/>
      <c r="K1531" s="4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1"/>
      <c r="AF1531" s="10"/>
      <c r="AG1531" s="10"/>
      <c r="AH1531" s="10"/>
      <c r="AI1531" s="10"/>
    </row>
    <row r="1532" spans="1:35" ht="15.95" customHeight="1" x14ac:dyDescent="0.2">
      <c r="A1532" s="190"/>
      <c r="B1532" s="190"/>
      <c r="C1532" s="190"/>
      <c r="D1532" s="190"/>
      <c r="E1532" s="190"/>
      <c r="F1532" s="189"/>
      <c r="G1532" s="46" t="s">
        <v>2378</v>
      </c>
      <c r="H1532" s="113">
        <v>0.74</v>
      </c>
      <c r="I1532" s="191"/>
      <c r="J1532" s="187"/>
      <c r="K1532" s="4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1"/>
      <c r="AF1532" s="10"/>
      <c r="AG1532" s="10"/>
      <c r="AH1532" s="10"/>
      <c r="AI1532" s="10"/>
    </row>
    <row r="1533" spans="1:35" ht="15.95" customHeight="1" x14ac:dyDescent="0.2">
      <c r="A1533" s="190"/>
      <c r="B1533" s="190"/>
      <c r="C1533" s="190"/>
      <c r="D1533" s="190"/>
      <c r="E1533" s="190"/>
      <c r="F1533" s="189"/>
      <c r="G1533" s="46" t="s">
        <v>48</v>
      </c>
      <c r="H1533" s="113">
        <v>0.03</v>
      </c>
      <c r="I1533" s="191"/>
      <c r="J1533" s="187"/>
      <c r="K1533" s="4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1"/>
      <c r="AF1533" s="10"/>
      <c r="AG1533" s="10"/>
      <c r="AH1533" s="10"/>
      <c r="AI1533" s="10"/>
    </row>
    <row r="1534" spans="1:35" ht="15.95" customHeight="1" x14ac:dyDescent="0.2">
      <c r="A1534" s="179"/>
      <c r="B1534" s="179"/>
      <c r="C1534" s="179"/>
      <c r="D1534" s="179"/>
      <c r="E1534" s="179"/>
      <c r="F1534" s="177"/>
      <c r="G1534" s="46" t="s">
        <v>40</v>
      </c>
      <c r="H1534" s="113">
        <v>0.09</v>
      </c>
      <c r="I1534" s="181"/>
      <c r="J1534" s="188"/>
      <c r="K1534" s="4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1"/>
      <c r="AF1534" s="10"/>
      <c r="AG1534" s="10"/>
      <c r="AH1534" s="10"/>
      <c r="AI1534" s="10"/>
    </row>
    <row r="1535" spans="1:35" ht="15.95" customHeight="1" x14ac:dyDescent="0.2">
      <c r="A1535" s="46" t="s">
        <v>98</v>
      </c>
      <c r="B1535" s="46" t="s">
        <v>726</v>
      </c>
      <c r="C1535" s="46" t="s">
        <v>727</v>
      </c>
      <c r="D1535" s="46" t="s">
        <v>1887</v>
      </c>
      <c r="E1535" s="46" t="s">
        <v>1928</v>
      </c>
      <c r="F1535" s="47">
        <v>0.1676</v>
      </c>
      <c r="G1535" s="46" t="s">
        <v>729</v>
      </c>
      <c r="H1535" s="48">
        <v>0.1676</v>
      </c>
      <c r="I1535" s="46" t="s">
        <v>1889</v>
      </c>
      <c r="J1535" s="60"/>
      <c r="K1535" s="39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1"/>
      <c r="AF1535" s="10"/>
      <c r="AG1535" s="10"/>
      <c r="AH1535" s="10"/>
      <c r="AI1535" s="10"/>
    </row>
    <row r="1536" spans="1:35" ht="15.95" customHeight="1" x14ac:dyDescent="0.2">
      <c r="A1536" s="46" t="s">
        <v>99</v>
      </c>
      <c r="B1536" s="46" t="s">
        <v>726</v>
      </c>
      <c r="C1536" s="46" t="s">
        <v>727</v>
      </c>
      <c r="D1536" s="46" t="s">
        <v>1887</v>
      </c>
      <c r="E1536" s="50">
        <v>371</v>
      </c>
      <c r="F1536" s="47">
        <v>0.42870000000000003</v>
      </c>
      <c r="G1536" s="46" t="s">
        <v>729</v>
      </c>
      <c r="H1536" s="48">
        <v>0.42870000000000003</v>
      </c>
      <c r="I1536" s="46" t="s">
        <v>1889</v>
      </c>
      <c r="J1536" s="60"/>
      <c r="K1536" s="39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1"/>
      <c r="AF1536" s="10"/>
      <c r="AG1536" s="10"/>
      <c r="AH1536" s="10"/>
      <c r="AI1536" s="10"/>
    </row>
    <row r="1537" spans="1:35" ht="15.95" customHeight="1" x14ac:dyDescent="0.2">
      <c r="A1537" s="46" t="s">
        <v>100</v>
      </c>
      <c r="B1537" s="46" t="s">
        <v>726</v>
      </c>
      <c r="C1537" s="46" t="s">
        <v>727</v>
      </c>
      <c r="D1537" s="46" t="s">
        <v>1887</v>
      </c>
      <c r="E1537" s="50">
        <v>373</v>
      </c>
      <c r="F1537" s="47">
        <v>0.11</v>
      </c>
      <c r="G1537" s="46" t="s">
        <v>729</v>
      </c>
      <c r="H1537" s="48">
        <v>0.11</v>
      </c>
      <c r="I1537" s="46" t="s">
        <v>1889</v>
      </c>
      <c r="J1537" s="60"/>
      <c r="K1537" s="39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1"/>
      <c r="AF1537" s="10"/>
      <c r="AG1537" s="10"/>
      <c r="AH1537" s="10"/>
      <c r="AI1537" s="10"/>
    </row>
    <row r="1538" spans="1:35" ht="15.95" customHeight="1" x14ac:dyDescent="0.2">
      <c r="A1538" s="46" t="s">
        <v>101</v>
      </c>
      <c r="B1538" s="46" t="s">
        <v>726</v>
      </c>
      <c r="C1538" s="46" t="s">
        <v>727</v>
      </c>
      <c r="D1538" s="46" t="s">
        <v>1887</v>
      </c>
      <c r="E1538" s="50">
        <v>381</v>
      </c>
      <c r="F1538" s="47">
        <v>0.2258</v>
      </c>
      <c r="G1538" s="46" t="s">
        <v>729</v>
      </c>
      <c r="H1538" s="48">
        <v>0.2258</v>
      </c>
      <c r="I1538" s="46" t="s">
        <v>1889</v>
      </c>
      <c r="J1538" s="60"/>
      <c r="K1538" s="39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1"/>
      <c r="AF1538" s="10"/>
      <c r="AG1538" s="10"/>
      <c r="AH1538" s="10"/>
      <c r="AI1538" s="10"/>
    </row>
    <row r="1539" spans="1:35" ht="15.95" customHeight="1" x14ac:dyDescent="0.2">
      <c r="A1539" s="46" t="s">
        <v>102</v>
      </c>
      <c r="B1539" s="46" t="s">
        <v>726</v>
      </c>
      <c r="C1539" s="46" t="s">
        <v>727</v>
      </c>
      <c r="D1539" s="46" t="s">
        <v>1887</v>
      </c>
      <c r="E1539" s="50">
        <v>382</v>
      </c>
      <c r="F1539" s="47">
        <v>1.7999999999999999E-2</v>
      </c>
      <c r="G1539" s="46" t="s">
        <v>729</v>
      </c>
      <c r="H1539" s="48">
        <v>1.7999999999999999E-2</v>
      </c>
      <c r="I1539" s="46" t="s">
        <v>1889</v>
      </c>
      <c r="J1539" s="60"/>
      <c r="K1539" s="39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1"/>
      <c r="AF1539" s="10"/>
      <c r="AG1539" s="10"/>
      <c r="AH1539" s="10"/>
      <c r="AI1539" s="10"/>
    </row>
    <row r="1540" spans="1:35" ht="15.95" customHeight="1" x14ac:dyDescent="0.2">
      <c r="A1540" s="46" t="s">
        <v>103</v>
      </c>
      <c r="B1540" s="46" t="s">
        <v>726</v>
      </c>
      <c r="C1540" s="46" t="s">
        <v>727</v>
      </c>
      <c r="D1540" s="46" t="s">
        <v>1887</v>
      </c>
      <c r="E1540" s="50">
        <v>384</v>
      </c>
      <c r="F1540" s="47">
        <v>0.4284</v>
      </c>
      <c r="G1540" s="46" t="s">
        <v>33</v>
      </c>
      <c r="H1540" s="48">
        <v>0.4284</v>
      </c>
      <c r="I1540" s="46" t="s">
        <v>1929</v>
      </c>
      <c r="J1540" s="60"/>
      <c r="K1540" s="39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1"/>
      <c r="AF1540" s="10"/>
      <c r="AG1540" s="10"/>
      <c r="AH1540" s="10"/>
      <c r="AI1540" s="10"/>
    </row>
    <row r="1541" spans="1:35" ht="15.95" customHeight="1" x14ac:dyDescent="0.2">
      <c r="A1541" s="46" t="s">
        <v>104</v>
      </c>
      <c r="B1541" s="46" t="s">
        <v>726</v>
      </c>
      <c r="C1541" s="46" t="s">
        <v>727</v>
      </c>
      <c r="D1541" s="46" t="s">
        <v>1887</v>
      </c>
      <c r="E1541" s="46" t="s">
        <v>1930</v>
      </c>
      <c r="F1541" s="47">
        <v>0.42609999999999998</v>
      </c>
      <c r="G1541" s="46" t="s">
        <v>1748</v>
      </c>
      <c r="H1541" s="48">
        <v>0.42609999999999998</v>
      </c>
      <c r="I1541" s="46" t="s">
        <v>1931</v>
      </c>
      <c r="J1541" s="60"/>
      <c r="K1541" s="39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1"/>
      <c r="AF1541" s="10"/>
      <c r="AG1541" s="10"/>
      <c r="AH1541" s="10"/>
      <c r="AI1541" s="10"/>
    </row>
    <row r="1542" spans="1:35" ht="15.95" customHeight="1" x14ac:dyDescent="0.2">
      <c r="A1542" s="46" t="s">
        <v>105</v>
      </c>
      <c r="B1542" s="46" t="s">
        <v>726</v>
      </c>
      <c r="C1542" s="46" t="s">
        <v>727</v>
      </c>
      <c r="D1542" s="46" t="s">
        <v>1887</v>
      </c>
      <c r="E1542" s="46" t="s">
        <v>1932</v>
      </c>
      <c r="F1542" s="47">
        <v>0.65449999999999997</v>
      </c>
      <c r="G1542" s="46" t="s">
        <v>729</v>
      </c>
      <c r="H1542" s="48">
        <v>0.65449999999999997</v>
      </c>
      <c r="I1542" s="46" t="s">
        <v>1889</v>
      </c>
      <c r="J1542" s="60"/>
      <c r="K1542" s="39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1"/>
      <c r="AF1542" s="10"/>
      <c r="AG1542" s="10"/>
      <c r="AH1542" s="10"/>
      <c r="AI1542" s="10"/>
    </row>
    <row r="1543" spans="1:35" ht="15.95" customHeight="1" x14ac:dyDescent="0.2">
      <c r="A1543" s="46" t="s">
        <v>106</v>
      </c>
      <c r="B1543" s="46" t="s">
        <v>726</v>
      </c>
      <c r="C1543" s="46" t="s">
        <v>727</v>
      </c>
      <c r="D1543" s="46" t="s">
        <v>1887</v>
      </c>
      <c r="E1543" s="46" t="s">
        <v>1933</v>
      </c>
      <c r="F1543" s="47">
        <v>0.19089999999999999</v>
      </c>
      <c r="G1543" s="46" t="s">
        <v>729</v>
      </c>
      <c r="H1543" s="48">
        <v>0.19089999999999999</v>
      </c>
      <c r="I1543" s="46" t="s">
        <v>1889</v>
      </c>
      <c r="J1543" s="60"/>
      <c r="K1543" s="39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1"/>
      <c r="AF1543" s="10"/>
      <c r="AG1543" s="10"/>
      <c r="AH1543" s="10"/>
      <c r="AI1543" s="10"/>
    </row>
    <row r="1544" spans="1:35" ht="15.95" customHeight="1" x14ac:dyDescent="0.2">
      <c r="A1544" s="46" t="s">
        <v>107</v>
      </c>
      <c r="B1544" s="46" t="s">
        <v>726</v>
      </c>
      <c r="C1544" s="46" t="s">
        <v>727</v>
      </c>
      <c r="D1544" s="46" t="s">
        <v>1887</v>
      </c>
      <c r="E1544" s="46" t="s">
        <v>1934</v>
      </c>
      <c r="F1544" s="47">
        <v>0.22090000000000001</v>
      </c>
      <c r="G1544" s="46" t="s">
        <v>729</v>
      </c>
      <c r="H1544" s="48">
        <v>0.22090000000000001</v>
      </c>
      <c r="I1544" s="46" t="s">
        <v>1889</v>
      </c>
      <c r="J1544" s="60"/>
      <c r="K1544" s="39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1"/>
      <c r="AF1544" s="10"/>
      <c r="AG1544" s="10"/>
      <c r="AH1544" s="10"/>
      <c r="AI1544" s="10"/>
    </row>
    <row r="1545" spans="1:35" ht="15.95" customHeight="1" x14ac:dyDescent="0.2">
      <c r="A1545" s="46" t="s">
        <v>108</v>
      </c>
      <c r="B1545" s="46" t="s">
        <v>726</v>
      </c>
      <c r="C1545" s="46" t="s">
        <v>727</v>
      </c>
      <c r="D1545" s="46" t="s">
        <v>1887</v>
      </c>
      <c r="E1545" s="50">
        <v>401</v>
      </c>
      <c r="F1545" s="47">
        <v>0.30780000000000002</v>
      </c>
      <c r="G1545" s="46" t="s">
        <v>729</v>
      </c>
      <c r="H1545" s="48">
        <v>0.30780000000000002</v>
      </c>
      <c r="I1545" s="46" t="s">
        <v>1889</v>
      </c>
      <c r="J1545" s="60"/>
      <c r="K1545" s="39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1"/>
      <c r="AF1545" s="10"/>
      <c r="AG1545" s="10"/>
      <c r="AH1545" s="10"/>
      <c r="AI1545" s="10"/>
    </row>
    <row r="1546" spans="1:35" ht="15.95" customHeight="1" x14ac:dyDescent="0.2">
      <c r="A1546" s="46" t="s">
        <v>109</v>
      </c>
      <c r="B1546" s="46" t="s">
        <v>726</v>
      </c>
      <c r="C1546" s="46" t="s">
        <v>727</v>
      </c>
      <c r="D1546" s="46" t="s">
        <v>1887</v>
      </c>
      <c r="E1546" s="50">
        <v>404</v>
      </c>
      <c r="F1546" s="47">
        <v>8.6699999999999999E-2</v>
      </c>
      <c r="G1546" s="46" t="s">
        <v>729</v>
      </c>
      <c r="H1546" s="48">
        <v>8.6699999999999999E-2</v>
      </c>
      <c r="I1546" s="46" t="s">
        <v>1889</v>
      </c>
      <c r="J1546" s="60"/>
      <c r="K1546" s="39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1"/>
      <c r="AF1546" s="10"/>
      <c r="AG1546" s="10"/>
      <c r="AH1546" s="10"/>
      <c r="AI1546" s="10"/>
    </row>
    <row r="1547" spans="1:35" ht="15.95" customHeight="1" x14ac:dyDescent="0.2">
      <c r="A1547" s="46" t="s">
        <v>110</v>
      </c>
      <c r="B1547" s="46" t="s">
        <v>726</v>
      </c>
      <c r="C1547" s="46" t="s">
        <v>727</v>
      </c>
      <c r="D1547" s="46" t="s">
        <v>1887</v>
      </c>
      <c r="E1547" s="50">
        <v>408</v>
      </c>
      <c r="F1547" s="47">
        <v>0.2918</v>
      </c>
      <c r="G1547" s="46" t="s">
        <v>729</v>
      </c>
      <c r="H1547" s="48">
        <v>0.2918</v>
      </c>
      <c r="I1547" s="46" t="s">
        <v>1889</v>
      </c>
      <c r="J1547" s="60"/>
      <c r="K1547" s="39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1"/>
      <c r="AF1547" s="10"/>
      <c r="AG1547" s="10"/>
      <c r="AH1547" s="10"/>
      <c r="AI1547" s="10"/>
    </row>
    <row r="1548" spans="1:35" ht="15.95" customHeight="1" x14ac:dyDescent="0.2">
      <c r="A1548" s="46" t="s">
        <v>111</v>
      </c>
      <c r="B1548" s="43" t="s">
        <v>726</v>
      </c>
      <c r="C1548" s="43" t="s">
        <v>727</v>
      </c>
      <c r="D1548" s="43" t="s">
        <v>1887</v>
      </c>
      <c r="E1548" s="51">
        <v>422</v>
      </c>
      <c r="F1548" s="44">
        <v>0.74080000000000001</v>
      </c>
      <c r="G1548" s="43" t="s">
        <v>729</v>
      </c>
      <c r="H1548" s="45">
        <v>0.74080000000000001</v>
      </c>
      <c r="I1548" s="46" t="s">
        <v>1889</v>
      </c>
      <c r="J1548" s="61"/>
      <c r="K1548" s="38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1"/>
      <c r="AF1548" s="10"/>
      <c r="AG1548" s="10"/>
      <c r="AH1548" s="10"/>
      <c r="AI1548" s="10"/>
    </row>
    <row r="1549" spans="1:35" ht="15.95" customHeight="1" x14ac:dyDescent="0.2">
      <c r="A1549" s="46" t="s">
        <v>112</v>
      </c>
      <c r="B1549" s="46" t="s">
        <v>726</v>
      </c>
      <c r="C1549" s="46" t="s">
        <v>727</v>
      </c>
      <c r="D1549" s="46" t="s">
        <v>1887</v>
      </c>
      <c r="E1549" s="46" t="s">
        <v>1935</v>
      </c>
      <c r="F1549" s="47">
        <v>0.36049999999999999</v>
      </c>
      <c r="G1549" s="46" t="s">
        <v>729</v>
      </c>
      <c r="H1549" s="48">
        <v>0.36049999999999999</v>
      </c>
      <c r="I1549" s="46" t="s">
        <v>1889</v>
      </c>
      <c r="J1549" s="60"/>
      <c r="K1549" s="39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1"/>
      <c r="AF1549" s="10"/>
      <c r="AG1549" s="10"/>
      <c r="AH1549" s="10"/>
      <c r="AI1549" s="10"/>
    </row>
    <row r="1550" spans="1:35" ht="15.95" customHeight="1" x14ac:dyDescent="0.2">
      <c r="A1550" s="46" t="s">
        <v>113</v>
      </c>
      <c r="B1550" s="46" t="s">
        <v>726</v>
      </c>
      <c r="C1550" s="46" t="s">
        <v>727</v>
      </c>
      <c r="D1550" s="46" t="s">
        <v>1887</v>
      </c>
      <c r="E1550" s="46" t="s">
        <v>1349</v>
      </c>
      <c r="F1550" s="47">
        <v>0.25940000000000002</v>
      </c>
      <c r="G1550" s="46" t="s">
        <v>729</v>
      </c>
      <c r="H1550" s="48">
        <v>0.25940000000000002</v>
      </c>
      <c r="I1550" s="46" t="s">
        <v>1889</v>
      </c>
      <c r="J1550" s="60"/>
      <c r="K1550" s="39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1"/>
      <c r="AF1550" s="10"/>
      <c r="AG1550" s="10"/>
      <c r="AH1550" s="10"/>
      <c r="AI1550" s="10"/>
    </row>
    <row r="1551" spans="1:35" ht="15.95" customHeight="1" x14ac:dyDescent="0.2">
      <c r="A1551" s="178" t="s">
        <v>114</v>
      </c>
      <c r="B1551" s="178" t="s">
        <v>726</v>
      </c>
      <c r="C1551" s="178" t="s">
        <v>727</v>
      </c>
      <c r="D1551" s="178" t="s">
        <v>1887</v>
      </c>
      <c r="E1551" s="178" t="s">
        <v>1936</v>
      </c>
      <c r="F1551" s="176">
        <v>0.46</v>
      </c>
      <c r="G1551" s="46" t="s">
        <v>1673</v>
      </c>
      <c r="H1551" s="113">
        <v>0.45</v>
      </c>
      <c r="I1551" s="180" t="s">
        <v>1927</v>
      </c>
      <c r="J1551" s="174"/>
      <c r="K1551" s="4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1"/>
      <c r="AF1551" s="10"/>
      <c r="AG1551" s="10"/>
      <c r="AH1551" s="10"/>
      <c r="AI1551" s="10"/>
    </row>
    <row r="1552" spans="1:35" ht="15.95" customHeight="1" x14ac:dyDescent="0.2">
      <c r="A1552" s="179"/>
      <c r="B1552" s="179"/>
      <c r="C1552" s="179"/>
      <c r="D1552" s="179"/>
      <c r="E1552" s="179"/>
      <c r="F1552" s="177"/>
      <c r="G1552" s="46" t="s">
        <v>48</v>
      </c>
      <c r="H1552" s="113">
        <v>0.01</v>
      </c>
      <c r="I1552" s="181"/>
      <c r="J1552" s="175"/>
      <c r="K1552" s="4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1"/>
      <c r="AF1552" s="10"/>
      <c r="AG1552" s="10"/>
      <c r="AH1552" s="10"/>
      <c r="AI1552" s="10"/>
    </row>
    <row r="1553" spans="1:35" ht="15.95" customHeight="1" x14ac:dyDescent="0.2">
      <c r="A1553" s="178" t="s">
        <v>115</v>
      </c>
      <c r="B1553" s="178" t="s">
        <v>726</v>
      </c>
      <c r="C1553" s="178" t="s">
        <v>727</v>
      </c>
      <c r="D1553" s="178" t="s">
        <v>1887</v>
      </c>
      <c r="E1553" s="178" t="s">
        <v>1937</v>
      </c>
      <c r="F1553" s="176">
        <v>0.57999999999999996</v>
      </c>
      <c r="G1553" s="46" t="s">
        <v>2364</v>
      </c>
      <c r="H1553" s="113">
        <v>0.43</v>
      </c>
      <c r="I1553" s="180" t="s">
        <v>1938</v>
      </c>
      <c r="J1553" s="174"/>
      <c r="K1553" s="39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1"/>
      <c r="AF1553" s="10"/>
      <c r="AG1553" s="10"/>
      <c r="AH1553" s="10"/>
      <c r="AI1553" s="10"/>
    </row>
    <row r="1554" spans="1:35" ht="15.95" customHeight="1" x14ac:dyDescent="0.2">
      <c r="A1554" s="179"/>
      <c r="B1554" s="179"/>
      <c r="C1554" s="179"/>
      <c r="D1554" s="179"/>
      <c r="E1554" s="179"/>
      <c r="F1554" s="177"/>
      <c r="G1554" s="46" t="s">
        <v>2392</v>
      </c>
      <c r="H1554" s="113">
        <v>0.15</v>
      </c>
      <c r="I1554" s="181"/>
      <c r="J1554" s="175"/>
      <c r="K1554" s="39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1"/>
      <c r="AF1554" s="10"/>
      <c r="AG1554" s="10"/>
      <c r="AH1554" s="10"/>
      <c r="AI1554" s="10"/>
    </row>
    <row r="1555" spans="1:35" ht="15.95" customHeight="1" x14ac:dyDescent="0.2">
      <c r="A1555" s="46" t="s">
        <v>116</v>
      </c>
      <c r="B1555" s="46" t="s">
        <v>726</v>
      </c>
      <c r="C1555" s="46" t="s">
        <v>727</v>
      </c>
      <c r="D1555" s="46" t="s">
        <v>1887</v>
      </c>
      <c r="E1555" s="50">
        <v>466</v>
      </c>
      <c r="F1555" s="47">
        <v>1.2428999999999999</v>
      </c>
      <c r="G1555" s="46" t="s">
        <v>729</v>
      </c>
      <c r="H1555" s="48">
        <v>1.2428999999999999</v>
      </c>
      <c r="I1555" s="46" t="s">
        <v>1889</v>
      </c>
      <c r="J1555" s="60"/>
      <c r="K1555" s="39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1"/>
      <c r="AF1555" s="10"/>
      <c r="AG1555" s="10"/>
      <c r="AH1555" s="10"/>
      <c r="AI1555" s="10"/>
    </row>
    <row r="1556" spans="1:35" ht="15.95" customHeight="1" x14ac:dyDescent="0.2">
      <c r="A1556" s="46" t="s">
        <v>117</v>
      </c>
      <c r="B1556" s="46" t="s">
        <v>726</v>
      </c>
      <c r="C1556" s="46" t="s">
        <v>727</v>
      </c>
      <c r="D1556" s="46" t="s">
        <v>1887</v>
      </c>
      <c r="E1556" s="46" t="s">
        <v>1939</v>
      </c>
      <c r="F1556" s="47">
        <v>0.37930000000000003</v>
      </c>
      <c r="G1556" s="46" t="s">
        <v>30</v>
      </c>
      <c r="H1556" s="48">
        <v>0.37930000000000003</v>
      </c>
      <c r="I1556" s="46" t="s">
        <v>1940</v>
      </c>
      <c r="J1556" s="49" t="s">
        <v>1941</v>
      </c>
      <c r="K1556" s="39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1"/>
      <c r="AF1556" s="10"/>
      <c r="AG1556" s="10"/>
      <c r="AH1556" s="10"/>
      <c r="AI1556" s="10"/>
    </row>
    <row r="1557" spans="1:35" ht="15.95" customHeight="1" x14ac:dyDescent="0.2">
      <c r="A1557" s="46" t="s">
        <v>118</v>
      </c>
      <c r="B1557" s="46" t="s">
        <v>726</v>
      </c>
      <c r="C1557" s="46" t="s">
        <v>727</v>
      </c>
      <c r="D1557" s="46" t="s">
        <v>1887</v>
      </c>
      <c r="E1557" s="46" t="s">
        <v>1942</v>
      </c>
      <c r="F1557" s="47">
        <v>0.19</v>
      </c>
      <c r="G1557" s="46" t="s">
        <v>729</v>
      </c>
      <c r="H1557" s="48">
        <v>0.19</v>
      </c>
      <c r="I1557" s="46" t="s">
        <v>1889</v>
      </c>
      <c r="J1557" s="60"/>
      <c r="K1557" s="39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1"/>
      <c r="AF1557" s="10"/>
      <c r="AG1557" s="10"/>
      <c r="AH1557" s="10"/>
      <c r="AI1557" s="10"/>
    </row>
    <row r="1558" spans="1:35" ht="15.95" customHeight="1" x14ac:dyDescent="0.2">
      <c r="A1558" s="46" t="s">
        <v>119</v>
      </c>
      <c r="B1558" s="46" t="s">
        <v>726</v>
      </c>
      <c r="C1558" s="46" t="s">
        <v>727</v>
      </c>
      <c r="D1558" s="46" t="s">
        <v>1887</v>
      </c>
      <c r="E1558" s="46" t="s">
        <v>1943</v>
      </c>
      <c r="F1558" s="47">
        <v>0.19</v>
      </c>
      <c r="G1558" s="46" t="s">
        <v>729</v>
      </c>
      <c r="H1558" s="48">
        <v>0.19</v>
      </c>
      <c r="I1558" s="46" t="s">
        <v>1889</v>
      </c>
      <c r="J1558" s="60"/>
      <c r="K1558" s="39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1"/>
      <c r="AF1558" s="10"/>
      <c r="AG1558" s="10"/>
      <c r="AH1558" s="10"/>
      <c r="AI1558" s="10"/>
    </row>
    <row r="1559" spans="1:35" ht="15.95" customHeight="1" x14ac:dyDescent="0.2">
      <c r="A1559" s="46" t="s">
        <v>120</v>
      </c>
      <c r="B1559" s="46" t="s">
        <v>726</v>
      </c>
      <c r="C1559" s="46" t="s">
        <v>727</v>
      </c>
      <c r="D1559" s="46" t="s">
        <v>1887</v>
      </c>
      <c r="E1559" s="46" t="s">
        <v>1944</v>
      </c>
      <c r="F1559" s="47">
        <v>0.13</v>
      </c>
      <c r="G1559" s="46" t="s">
        <v>729</v>
      </c>
      <c r="H1559" s="48">
        <v>0.13</v>
      </c>
      <c r="I1559" s="46" t="s">
        <v>1889</v>
      </c>
      <c r="J1559" s="60"/>
      <c r="K1559" s="39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1"/>
      <c r="AF1559" s="10"/>
      <c r="AG1559" s="10"/>
      <c r="AH1559" s="10"/>
      <c r="AI1559" s="10"/>
    </row>
    <row r="1560" spans="1:35" ht="15.95" customHeight="1" x14ac:dyDescent="0.2">
      <c r="A1560" s="46" t="s">
        <v>121</v>
      </c>
      <c r="B1560" s="46" t="s">
        <v>726</v>
      </c>
      <c r="C1560" s="46" t="s">
        <v>727</v>
      </c>
      <c r="D1560" s="46" t="s">
        <v>1887</v>
      </c>
      <c r="E1560" s="46" t="s">
        <v>1945</v>
      </c>
      <c r="F1560" s="47">
        <v>0.94110000000000005</v>
      </c>
      <c r="G1560" s="46" t="s">
        <v>729</v>
      </c>
      <c r="H1560" s="48">
        <v>0.94110000000000005</v>
      </c>
      <c r="I1560" s="46" t="s">
        <v>1889</v>
      </c>
      <c r="J1560" s="60"/>
      <c r="K1560" s="39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1"/>
      <c r="AF1560" s="10"/>
      <c r="AG1560" s="10"/>
      <c r="AH1560" s="10"/>
      <c r="AI1560" s="10"/>
    </row>
    <row r="1561" spans="1:35" ht="15.95" customHeight="1" x14ac:dyDescent="0.2">
      <c r="A1561" s="46" t="s">
        <v>122</v>
      </c>
      <c r="B1561" s="46" t="s">
        <v>726</v>
      </c>
      <c r="C1561" s="46" t="s">
        <v>727</v>
      </c>
      <c r="D1561" s="46" t="s">
        <v>1887</v>
      </c>
      <c r="E1561" s="46" t="s">
        <v>1946</v>
      </c>
      <c r="F1561" s="47">
        <v>0.54700000000000004</v>
      </c>
      <c r="G1561" s="46" t="s">
        <v>729</v>
      </c>
      <c r="H1561" s="48">
        <v>0.54700000000000004</v>
      </c>
      <c r="I1561" s="46" t="s">
        <v>1889</v>
      </c>
      <c r="J1561" s="60"/>
      <c r="K1561" s="39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1"/>
      <c r="AF1561" s="10"/>
      <c r="AG1561" s="10"/>
      <c r="AH1561" s="10"/>
      <c r="AI1561" s="10"/>
    </row>
    <row r="1562" spans="1:35" ht="15.95" customHeight="1" x14ac:dyDescent="0.2">
      <c r="A1562" s="46" t="s">
        <v>123</v>
      </c>
      <c r="B1562" s="46" t="s">
        <v>726</v>
      </c>
      <c r="C1562" s="46" t="s">
        <v>727</v>
      </c>
      <c r="D1562" s="46" t="s">
        <v>1887</v>
      </c>
      <c r="E1562" s="50">
        <v>534</v>
      </c>
      <c r="F1562" s="47">
        <v>0.14779999999999999</v>
      </c>
      <c r="G1562" s="46" t="s">
        <v>729</v>
      </c>
      <c r="H1562" s="48">
        <v>0.14779999999999999</v>
      </c>
      <c r="I1562" s="46" t="s">
        <v>1889</v>
      </c>
      <c r="J1562" s="60"/>
      <c r="K1562" s="39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1"/>
      <c r="AF1562" s="10"/>
      <c r="AG1562" s="10"/>
      <c r="AH1562" s="10"/>
      <c r="AI1562" s="10"/>
    </row>
    <row r="1563" spans="1:35" ht="15.95" customHeight="1" x14ac:dyDescent="0.2">
      <c r="A1563" s="46" t="s">
        <v>124</v>
      </c>
      <c r="B1563" s="46" t="s">
        <v>726</v>
      </c>
      <c r="C1563" s="46" t="s">
        <v>727</v>
      </c>
      <c r="D1563" s="46" t="s">
        <v>1887</v>
      </c>
      <c r="E1563" s="50">
        <v>546</v>
      </c>
      <c r="F1563" s="47">
        <v>8.7800000000000003E-2</v>
      </c>
      <c r="G1563" s="46" t="s">
        <v>729</v>
      </c>
      <c r="H1563" s="48">
        <v>8.7800000000000003E-2</v>
      </c>
      <c r="I1563" s="46" t="s">
        <v>1889</v>
      </c>
      <c r="J1563" s="60"/>
      <c r="K1563" s="39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1"/>
      <c r="AF1563" s="10"/>
      <c r="AG1563" s="10"/>
      <c r="AH1563" s="10"/>
      <c r="AI1563" s="10"/>
    </row>
    <row r="1564" spans="1:35" ht="15.95" customHeight="1" x14ac:dyDescent="0.2">
      <c r="A1564" s="46" t="s">
        <v>125</v>
      </c>
      <c r="B1564" s="46" t="s">
        <v>726</v>
      </c>
      <c r="C1564" s="46" t="s">
        <v>727</v>
      </c>
      <c r="D1564" s="46" t="s">
        <v>1887</v>
      </c>
      <c r="E1564" s="46" t="s">
        <v>1947</v>
      </c>
      <c r="F1564" s="47">
        <v>0.11</v>
      </c>
      <c r="G1564" s="46" t="s">
        <v>729</v>
      </c>
      <c r="H1564" s="48">
        <v>0.11</v>
      </c>
      <c r="I1564" s="46" t="s">
        <v>1889</v>
      </c>
      <c r="J1564" s="60"/>
      <c r="K1564" s="39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1"/>
      <c r="AF1564" s="10"/>
      <c r="AG1564" s="10"/>
      <c r="AH1564" s="10"/>
      <c r="AI1564" s="10"/>
    </row>
    <row r="1565" spans="1:35" ht="15.95" customHeight="1" x14ac:dyDescent="0.2">
      <c r="A1565" s="46" t="s">
        <v>126</v>
      </c>
      <c r="B1565" s="46" t="s">
        <v>726</v>
      </c>
      <c r="C1565" s="46" t="s">
        <v>727</v>
      </c>
      <c r="D1565" s="46" t="s">
        <v>1887</v>
      </c>
      <c r="E1565" s="46" t="s">
        <v>1948</v>
      </c>
      <c r="F1565" s="47">
        <v>0.09</v>
      </c>
      <c r="G1565" s="46" t="s">
        <v>729</v>
      </c>
      <c r="H1565" s="48">
        <v>0.09</v>
      </c>
      <c r="I1565" s="46" t="s">
        <v>1889</v>
      </c>
      <c r="J1565" s="60"/>
      <c r="K1565" s="39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1"/>
      <c r="AF1565" s="10"/>
      <c r="AG1565" s="10"/>
      <c r="AH1565" s="10"/>
      <c r="AI1565" s="10"/>
    </row>
    <row r="1566" spans="1:35" ht="15.95" customHeight="1" x14ac:dyDescent="0.2">
      <c r="A1566" s="46" t="s">
        <v>127</v>
      </c>
      <c r="B1566" s="46" t="s">
        <v>726</v>
      </c>
      <c r="C1566" s="46" t="s">
        <v>727</v>
      </c>
      <c r="D1566" s="46" t="s">
        <v>1887</v>
      </c>
      <c r="E1566" s="46" t="s">
        <v>1949</v>
      </c>
      <c r="F1566" s="47">
        <v>0.14000000000000001</v>
      </c>
      <c r="G1566" s="46" t="s">
        <v>729</v>
      </c>
      <c r="H1566" s="48">
        <v>0.14000000000000001</v>
      </c>
      <c r="I1566" s="46" t="s">
        <v>1889</v>
      </c>
      <c r="J1566" s="60"/>
      <c r="K1566" s="39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1"/>
      <c r="AF1566" s="10"/>
      <c r="AG1566" s="10"/>
      <c r="AH1566" s="10"/>
      <c r="AI1566" s="10"/>
    </row>
    <row r="1567" spans="1:35" ht="15.95" customHeight="1" x14ac:dyDescent="0.2">
      <c r="A1567" s="46" t="s">
        <v>128</v>
      </c>
      <c r="B1567" s="46" t="s">
        <v>726</v>
      </c>
      <c r="C1567" s="46" t="s">
        <v>727</v>
      </c>
      <c r="D1567" s="46" t="s">
        <v>1887</v>
      </c>
      <c r="E1567" s="46" t="s">
        <v>934</v>
      </c>
      <c r="F1567" s="47">
        <v>0.89759999999999995</v>
      </c>
      <c r="G1567" s="46" t="s">
        <v>729</v>
      </c>
      <c r="H1567" s="48">
        <v>0.89759999999999995</v>
      </c>
      <c r="I1567" s="46" t="s">
        <v>1889</v>
      </c>
      <c r="J1567" s="60"/>
      <c r="K1567" s="39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1"/>
      <c r="AF1567" s="10"/>
      <c r="AG1567" s="10"/>
      <c r="AH1567" s="10"/>
      <c r="AI1567" s="10"/>
    </row>
    <row r="1568" spans="1:35" ht="15.95" customHeight="1" x14ac:dyDescent="0.2">
      <c r="A1568" s="46" t="s">
        <v>129</v>
      </c>
      <c r="B1568" s="46" t="s">
        <v>726</v>
      </c>
      <c r="C1568" s="46" t="s">
        <v>727</v>
      </c>
      <c r="D1568" s="46" t="s">
        <v>1887</v>
      </c>
      <c r="E1568" s="50">
        <v>79</v>
      </c>
      <c r="F1568" s="47">
        <v>0.36370000000000002</v>
      </c>
      <c r="G1568" s="46" t="s">
        <v>729</v>
      </c>
      <c r="H1568" s="48">
        <v>0.36370000000000002</v>
      </c>
      <c r="I1568" s="46" t="s">
        <v>1889</v>
      </c>
      <c r="J1568" s="60"/>
      <c r="K1568" s="39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1"/>
      <c r="AF1568" s="10"/>
      <c r="AG1568" s="10"/>
      <c r="AH1568" s="10"/>
      <c r="AI1568" s="10"/>
    </row>
    <row r="1569" spans="1:35" ht="15.95" customHeight="1" x14ac:dyDescent="0.2">
      <c r="A1569" s="46" t="s">
        <v>130</v>
      </c>
      <c r="B1569" s="46" t="s">
        <v>726</v>
      </c>
      <c r="C1569" s="46" t="s">
        <v>727</v>
      </c>
      <c r="D1569" s="46" t="s">
        <v>1887</v>
      </c>
      <c r="E1569" s="50">
        <v>9</v>
      </c>
      <c r="F1569" s="47">
        <v>0.05</v>
      </c>
      <c r="G1569" s="46" t="s">
        <v>729</v>
      </c>
      <c r="H1569" s="48">
        <v>0.05</v>
      </c>
      <c r="I1569" s="46" t="s">
        <v>1889</v>
      </c>
      <c r="J1569" s="60"/>
      <c r="K1569" s="39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1"/>
      <c r="AF1569" s="10"/>
      <c r="AG1569" s="10"/>
      <c r="AH1569" s="10"/>
      <c r="AI1569" s="10"/>
    </row>
    <row r="1570" spans="1:35" ht="15.95" customHeight="1" x14ac:dyDescent="0.2">
      <c r="A1570" s="171" t="s">
        <v>2322</v>
      </c>
      <c r="B1570" s="172"/>
      <c r="C1570" s="172"/>
      <c r="D1570" s="172"/>
      <c r="E1570" s="173"/>
      <c r="F1570" s="72">
        <f>SUM(F1482:F1569)</f>
        <v>26.031700000000001</v>
      </c>
      <c r="G1570" s="71"/>
      <c r="H1570" s="73">
        <f>SUM(H1482:H1569)</f>
        <v>26.031700000000001</v>
      </c>
      <c r="I1570" s="71"/>
      <c r="J1570" s="78"/>
      <c r="K1570" s="39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1"/>
      <c r="AF1570" s="10"/>
      <c r="AG1570" s="10"/>
      <c r="AH1570" s="10"/>
      <c r="AI1570" s="10"/>
    </row>
    <row r="1571" spans="1:35" ht="15.95" customHeight="1" x14ac:dyDescent="0.2">
      <c r="A1571" s="46" t="s">
        <v>54</v>
      </c>
      <c r="B1571" s="46" t="s">
        <v>726</v>
      </c>
      <c r="C1571" s="46" t="s">
        <v>727</v>
      </c>
      <c r="D1571" s="46" t="s">
        <v>1950</v>
      </c>
      <c r="E1571" s="50">
        <v>11</v>
      </c>
      <c r="F1571" s="47">
        <v>0.2185</v>
      </c>
      <c r="G1571" s="46" t="s">
        <v>48</v>
      </c>
      <c r="H1571" s="48">
        <v>0.2185</v>
      </c>
      <c r="I1571" s="46" t="s">
        <v>1951</v>
      </c>
      <c r="J1571" s="60"/>
      <c r="K1571" s="39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1"/>
      <c r="AF1571" s="10"/>
      <c r="AG1571" s="10"/>
      <c r="AH1571" s="10"/>
      <c r="AI1571" s="10"/>
    </row>
    <row r="1572" spans="1:35" ht="15.95" customHeight="1" x14ac:dyDescent="0.2">
      <c r="A1572" s="178" t="s">
        <v>55</v>
      </c>
      <c r="B1572" s="178" t="s">
        <v>726</v>
      </c>
      <c r="C1572" s="178" t="s">
        <v>727</v>
      </c>
      <c r="D1572" s="178" t="s">
        <v>1950</v>
      </c>
      <c r="E1572" s="178" t="s">
        <v>1952</v>
      </c>
      <c r="F1572" s="176">
        <v>0.17180000000000001</v>
      </c>
      <c r="G1572" s="46" t="s">
        <v>2362</v>
      </c>
      <c r="H1572" s="62">
        <v>0.1211</v>
      </c>
      <c r="I1572" s="180" t="s">
        <v>1953</v>
      </c>
      <c r="J1572" s="235" t="s">
        <v>1950</v>
      </c>
      <c r="K1572" s="4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1"/>
      <c r="AF1572" s="10"/>
      <c r="AG1572" s="10"/>
      <c r="AH1572" s="10"/>
      <c r="AI1572" s="10"/>
    </row>
    <row r="1573" spans="1:35" ht="15.95" customHeight="1" x14ac:dyDescent="0.2">
      <c r="A1573" s="179"/>
      <c r="B1573" s="179"/>
      <c r="C1573" s="179"/>
      <c r="D1573" s="179"/>
      <c r="E1573" s="179"/>
      <c r="F1573" s="177"/>
      <c r="G1573" s="46" t="s">
        <v>33</v>
      </c>
      <c r="H1573" s="62">
        <v>5.0700000000000002E-2</v>
      </c>
      <c r="I1573" s="181"/>
      <c r="J1573" s="236"/>
      <c r="K1573" s="4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1"/>
      <c r="AF1573" s="10"/>
      <c r="AG1573" s="10"/>
      <c r="AH1573" s="10"/>
      <c r="AI1573" s="10"/>
    </row>
    <row r="1574" spans="1:35" ht="15.95" customHeight="1" x14ac:dyDescent="0.2">
      <c r="A1574" s="46" t="s">
        <v>56</v>
      </c>
      <c r="B1574" s="46" t="s">
        <v>726</v>
      </c>
      <c r="C1574" s="46" t="s">
        <v>727</v>
      </c>
      <c r="D1574" s="46" t="s">
        <v>1950</v>
      </c>
      <c r="E1574" s="50">
        <v>20</v>
      </c>
      <c r="F1574" s="47">
        <v>0.65390000000000004</v>
      </c>
      <c r="G1574" s="46" t="s">
        <v>48</v>
      </c>
      <c r="H1574" s="48">
        <v>0.65390000000000004</v>
      </c>
      <c r="I1574" s="46" t="s">
        <v>1951</v>
      </c>
      <c r="J1574" s="60"/>
      <c r="K1574" s="39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1"/>
      <c r="AF1574" s="10"/>
      <c r="AG1574" s="10"/>
      <c r="AH1574" s="10"/>
      <c r="AI1574" s="10"/>
    </row>
    <row r="1575" spans="1:35" ht="15.95" customHeight="1" x14ac:dyDescent="0.2">
      <c r="A1575" s="46" t="s">
        <v>57</v>
      </c>
      <c r="B1575" s="46" t="s">
        <v>726</v>
      </c>
      <c r="C1575" s="46" t="s">
        <v>727</v>
      </c>
      <c r="D1575" s="46" t="s">
        <v>1950</v>
      </c>
      <c r="E1575" s="50">
        <v>27</v>
      </c>
      <c r="F1575" s="47">
        <v>1.3302</v>
      </c>
      <c r="G1575" s="46" t="s">
        <v>729</v>
      </c>
      <c r="H1575" s="48">
        <v>1.3302</v>
      </c>
      <c r="I1575" s="46" t="s">
        <v>1951</v>
      </c>
      <c r="J1575" s="60"/>
      <c r="K1575" s="39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1"/>
      <c r="AF1575" s="10"/>
      <c r="AG1575" s="10"/>
      <c r="AH1575" s="10"/>
      <c r="AI1575" s="10"/>
    </row>
    <row r="1576" spans="1:35" ht="15.95" customHeight="1" x14ac:dyDescent="0.2">
      <c r="A1576" s="46" t="s">
        <v>58</v>
      </c>
      <c r="B1576" s="46" t="s">
        <v>726</v>
      </c>
      <c r="C1576" s="46" t="s">
        <v>727</v>
      </c>
      <c r="D1576" s="46" t="s">
        <v>1950</v>
      </c>
      <c r="E1576" s="50">
        <v>3</v>
      </c>
      <c r="F1576" s="47">
        <v>0.33200000000000002</v>
      </c>
      <c r="G1576" s="46" t="s">
        <v>48</v>
      </c>
      <c r="H1576" s="48">
        <v>0.33200000000000002</v>
      </c>
      <c r="I1576" s="46" t="s">
        <v>1951</v>
      </c>
      <c r="J1576" s="60"/>
      <c r="K1576" s="39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1"/>
      <c r="AF1576" s="10"/>
      <c r="AG1576" s="10"/>
      <c r="AH1576" s="10"/>
      <c r="AI1576" s="10"/>
    </row>
    <row r="1577" spans="1:35" ht="15.95" customHeight="1" x14ac:dyDescent="0.2">
      <c r="A1577" s="46" t="s">
        <v>59</v>
      </c>
      <c r="B1577" s="46" t="s">
        <v>726</v>
      </c>
      <c r="C1577" s="46" t="s">
        <v>727</v>
      </c>
      <c r="D1577" s="46" t="s">
        <v>1950</v>
      </c>
      <c r="E1577" s="46" t="s">
        <v>775</v>
      </c>
      <c r="F1577" s="47">
        <v>0.75570000000000004</v>
      </c>
      <c r="G1577" s="46" t="s">
        <v>48</v>
      </c>
      <c r="H1577" s="48">
        <v>0.75570000000000004</v>
      </c>
      <c r="I1577" s="46" t="s">
        <v>1951</v>
      </c>
      <c r="J1577" s="60"/>
      <c r="K1577" s="39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1"/>
      <c r="AF1577" s="10"/>
      <c r="AG1577" s="10"/>
      <c r="AH1577" s="10"/>
      <c r="AI1577" s="10"/>
    </row>
    <row r="1578" spans="1:35" ht="15.95" customHeight="1" x14ac:dyDescent="0.2">
      <c r="A1578" s="46" t="s">
        <v>60</v>
      </c>
      <c r="B1578" s="46" t="s">
        <v>726</v>
      </c>
      <c r="C1578" s="46" t="s">
        <v>727</v>
      </c>
      <c r="D1578" s="46" t="s">
        <v>1950</v>
      </c>
      <c r="E1578" s="46" t="s">
        <v>1954</v>
      </c>
      <c r="F1578" s="47">
        <v>1.2461</v>
      </c>
      <c r="G1578" s="46" t="s">
        <v>729</v>
      </c>
      <c r="H1578" s="48">
        <v>1.2461</v>
      </c>
      <c r="I1578" s="46" t="s">
        <v>1951</v>
      </c>
      <c r="J1578" s="60"/>
      <c r="K1578" s="39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1"/>
      <c r="AF1578" s="10"/>
      <c r="AG1578" s="10"/>
      <c r="AH1578" s="10"/>
      <c r="AI1578" s="10"/>
    </row>
    <row r="1579" spans="1:35" ht="15.95" customHeight="1" x14ac:dyDescent="0.2">
      <c r="A1579" s="46" t="s">
        <v>61</v>
      </c>
      <c r="B1579" s="46" t="s">
        <v>726</v>
      </c>
      <c r="C1579" s="46" t="s">
        <v>727</v>
      </c>
      <c r="D1579" s="46" t="s">
        <v>1950</v>
      </c>
      <c r="E1579" s="50">
        <v>53</v>
      </c>
      <c r="F1579" s="47">
        <v>0.55569999999999997</v>
      </c>
      <c r="G1579" s="46" t="s">
        <v>729</v>
      </c>
      <c r="H1579" s="48">
        <v>0.55569999999999997</v>
      </c>
      <c r="I1579" s="46" t="s">
        <v>1951</v>
      </c>
      <c r="J1579" s="60"/>
      <c r="K1579" s="39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1"/>
      <c r="AF1579" s="10"/>
      <c r="AG1579" s="10"/>
      <c r="AH1579" s="10"/>
      <c r="AI1579" s="10"/>
    </row>
    <row r="1580" spans="1:35" ht="15.95" customHeight="1" x14ac:dyDescent="0.2">
      <c r="A1580" s="46" t="s">
        <v>62</v>
      </c>
      <c r="B1580" s="46" t="s">
        <v>726</v>
      </c>
      <c r="C1580" s="46" t="s">
        <v>727</v>
      </c>
      <c r="D1580" s="46" t="s">
        <v>1950</v>
      </c>
      <c r="E1580" s="50">
        <v>56</v>
      </c>
      <c r="F1580" s="47">
        <v>0.3</v>
      </c>
      <c r="G1580" s="46" t="s">
        <v>48</v>
      </c>
      <c r="H1580" s="48">
        <v>0.3</v>
      </c>
      <c r="I1580" s="46" t="s">
        <v>1951</v>
      </c>
      <c r="J1580" s="60"/>
      <c r="K1580" s="39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1"/>
      <c r="AF1580" s="10"/>
      <c r="AG1580" s="10"/>
      <c r="AH1580" s="10"/>
      <c r="AI1580" s="10"/>
    </row>
    <row r="1581" spans="1:35" ht="15.95" customHeight="1" x14ac:dyDescent="0.2">
      <c r="A1581" s="46" t="s">
        <v>63</v>
      </c>
      <c r="B1581" s="46" t="s">
        <v>726</v>
      </c>
      <c r="C1581" s="46" t="s">
        <v>727</v>
      </c>
      <c r="D1581" s="46" t="s">
        <v>1950</v>
      </c>
      <c r="E1581" s="46" t="s">
        <v>1955</v>
      </c>
      <c r="F1581" s="47">
        <v>0.75549999999999995</v>
      </c>
      <c r="G1581" s="46" t="s">
        <v>729</v>
      </c>
      <c r="H1581" s="48">
        <v>0.75549999999999995</v>
      </c>
      <c r="I1581" s="46" t="s">
        <v>1951</v>
      </c>
      <c r="J1581" s="60"/>
      <c r="K1581" s="39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1"/>
      <c r="AF1581" s="10"/>
      <c r="AG1581" s="10"/>
      <c r="AH1581" s="10"/>
      <c r="AI1581" s="10"/>
    </row>
    <row r="1582" spans="1:35" ht="15.95" customHeight="1" x14ac:dyDescent="0.2">
      <c r="A1582" s="46" t="s">
        <v>64</v>
      </c>
      <c r="B1582" s="46" t="s">
        <v>726</v>
      </c>
      <c r="C1582" s="46" t="s">
        <v>727</v>
      </c>
      <c r="D1582" s="46" t="s">
        <v>1950</v>
      </c>
      <c r="E1582" s="50">
        <v>8</v>
      </c>
      <c r="F1582" s="47">
        <v>0.51</v>
      </c>
      <c r="G1582" s="46" t="s">
        <v>729</v>
      </c>
      <c r="H1582" s="48">
        <v>0.51</v>
      </c>
      <c r="I1582" s="46" t="s">
        <v>1951</v>
      </c>
      <c r="J1582" s="60"/>
      <c r="K1582" s="39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1"/>
      <c r="AF1582" s="10"/>
      <c r="AG1582" s="10"/>
      <c r="AH1582" s="10"/>
      <c r="AI1582" s="10"/>
    </row>
    <row r="1583" spans="1:35" ht="15.95" customHeight="1" x14ac:dyDescent="0.2">
      <c r="A1583" s="46" t="s">
        <v>65</v>
      </c>
      <c r="B1583" s="46" t="s">
        <v>726</v>
      </c>
      <c r="C1583" s="46" t="s">
        <v>727</v>
      </c>
      <c r="D1583" s="46" t="s">
        <v>1950</v>
      </c>
      <c r="E1583" s="46" t="s">
        <v>1956</v>
      </c>
      <c r="F1583" s="47">
        <v>1.29</v>
      </c>
      <c r="G1583" s="46" t="s">
        <v>729</v>
      </c>
      <c r="H1583" s="48">
        <v>1.29</v>
      </c>
      <c r="I1583" s="46" t="s">
        <v>1951</v>
      </c>
      <c r="J1583" s="60"/>
      <c r="K1583" s="39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1"/>
      <c r="AF1583" s="10"/>
      <c r="AG1583" s="10"/>
      <c r="AH1583" s="10"/>
      <c r="AI1583" s="10"/>
    </row>
    <row r="1584" spans="1:35" ht="15.95" customHeight="1" x14ac:dyDescent="0.2">
      <c r="A1584" s="171" t="s">
        <v>2323</v>
      </c>
      <c r="B1584" s="172"/>
      <c r="C1584" s="172"/>
      <c r="D1584" s="172"/>
      <c r="E1584" s="173"/>
      <c r="F1584" s="72">
        <f>SUM(F1571:F1583)</f>
        <v>8.1193999999999988</v>
      </c>
      <c r="G1584" s="71"/>
      <c r="H1584" s="73">
        <f>SUM(H1571:H1583)</f>
        <v>8.1193999999999988</v>
      </c>
      <c r="I1584" s="71"/>
      <c r="J1584" s="78"/>
      <c r="K1584" s="39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1"/>
      <c r="AF1584" s="10"/>
      <c r="AG1584" s="10"/>
      <c r="AH1584" s="10"/>
      <c r="AI1584" s="10"/>
    </row>
    <row r="1585" spans="1:35" ht="15.95" customHeight="1" x14ac:dyDescent="0.2">
      <c r="A1585" s="46" t="s">
        <v>54</v>
      </c>
      <c r="B1585" s="46" t="s">
        <v>726</v>
      </c>
      <c r="C1585" s="46" t="s">
        <v>727</v>
      </c>
      <c r="D1585" s="46" t="s">
        <v>1957</v>
      </c>
      <c r="E1585" s="46" t="s">
        <v>1958</v>
      </c>
      <c r="F1585" s="47">
        <v>0.1</v>
      </c>
      <c r="G1585" s="46" t="s">
        <v>729</v>
      </c>
      <c r="H1585" s="48">
        <v>0.1</v>
      </c>
      <c r="I1585" s="46" t="s">
        <v>1959</v>
      </c>
      <c r="J1585" s="60"/>
      <c r="K1585" s="39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1"/>
      <c r="AF1585" s="10"/>
      <c r="AG1585" s="10"/>
      <c r="AH1585" s="10"/>
      <c r="AI1585" s="10"/>
    </row>
    <row r="1586" spans="1:35" ht="15.95" customHeight="1" x14ac:dyDescent="0.2">
      <c r="A1586" s="46" t="s">
        <v>55</v>
      </c>
      <c r="B1586" s="46" t="s">
        <v>726</v>
      </c>
      <c r="C1586" s="46" t="s">
        <v>727</v>
      </c>
      <c r="D1586" s="46" t="s">
        <v>1957</v>
      </c>
      <c r="E1586" s="46" t="s">
        <v>1113</v>
      </c>
      <c r="F1586" s="47">
        <v>1.6697</v>
      </c>
      <c r="G1586" s="46" t="s">
        <v>729</v>
      </c>
      <c r="H1586" s="48">
        <v>1.6697</v>
      </c>
      <c r="I1586" s="46" t="s">
        <v>1959</v>
      </c>
      <c r="J1586" s="60"/>
      <c r="K1586" s="39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1"/>
      <c r="AF1586" s="10"/>
      <c r="AG1586" s="10"/>
      <c r="AH1586" s="10"/>
      <c r="AI1586" s="10"/>
    </row>
    <row r="1587" spans="1:35" ht="15.95" customHeight="1" x14ac:dyDescent="0.2">
      <c r="A1587" s="46" t="s">
        <v>56</v>
      </c>
      <c r="B1587" s="46" t="s">
        <v>726</v>
      </c>
      <c r="C1587" s="46" t="s">
        <v>727</v>
      </c>
      <c r="D1587" s="46" t="s">
        <v>1957</v>
      </c>
      <c r="E1587" s="46" t="s">
        <v>1960</v>
      </c>
      <c r="F1587" s="47">
        <v>0.63</v>
      </c>
      <c r="G1587" s="46" t="s">
        <v>729</v>
      </c>
      <c r="H1587" s="48">
        <v>0.63</v>
      </c>
      <c r="I1587" s="46" t="s">
        <v>1959</v>
      </c>
      <c r="J1587" s="60"/>
      <c r="K1587" s="39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1"/>
      <c r="AF1587" s="10"/>
      <c r="AG1587" s="10"/>
      <c r="AH1587" s="10"/>
      <c r="AI1587" s="10"/>
    </row>
    <row r="1588" spans="1:35" ht="15.95" customHeight="1" x14ac:dyDescent="0.2">
      <c r="A1588" s="46" t="s">
        <v>57</v>
      </c>
      <c r="B1588" s="46" t="s">
        <v>726</v>
      </c>
      <c r="C1588" s="46" t="s">
        <v>727</v>
      </c>
      <c r="D1588" s="46" t="s">
        <v>1957</v>
      </c>
      <c r="E1588" s="46" t="s">
        <v>1961</v>
      </c>
      <c r="F1588" s="47">
        <v>7.1999999999999998E-3</v>
      </c>
      <c r="G1588" s="46" t="s">
        <v>44</v>
      </c>
      <c r="H1588" s="48">
        <v>7.1999999999999998E-3</v>
      </c>
      <c r="I1588" s="46" t="s">
        <v>1959</v>
      </c>
      <c r="J1588" s="60"/>
      <c r="K1588" s="39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1"/>
      <c r="AF1588" s="10"/>
      <c r="AG1588" s="10"/>
      <c r="AH1588" s="10"/>
      <c r="AI1588" s="10"/>
    </row>
    <row r="1589" spans="1:35" ht="15.95" customHeight="1" x14ac:dyDescent="0.2">
      <c r="A1589" s="46" t="s">
        <v>58</v>
      </c>
      <c r="B1589" s="46" t="s">
        <v>726</v>
      </c>
      <c r="C1589" s="46" t="s">
        <v>727</v>
      </c>
      <c r="D1589" s="46" t="s">
        <v>1957</v>
      </c>
      <c r="E1589" s="50">
        <v>138</v>
      </c>
      <c r="F1589" s="47">
        <v>7.0000000000000007E-2</v>
      </c>
      <c r="G1589" s="46" t="s">
        <v>729</v>
      </c>
      <c r="H1589" s="48">
        <v>7.0000000000000007E-2</v>
      </c>
      <c r="I1589" s="46" t="s">
        <v>1959</v>
      </c>
      <c r="J1589" s="60"/>
      <c r="K1589" s="39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1"/>
      <c r="AF1589" s="10"/>
      <c r="AG1589" s="10"/>
      <c r="AH1589" s="10"/>
      <c r="AI1589" s="10"/>
    </row>
    <row r="1590" spans="1:35" ht="15.95" customHeight="1" x14ac:dyDescent="0.2">
      <c r="A1590" s="46" t="s">
        <v>59</v>
      </c>
      <c r="B1590" s="46" t="s">
        <v>726</v>
      </c>
      <c r="C1590" s="46" t="s">
        <v>727</v>
      </c>
      <c r="D1590" s="46" t="s">
        <v>1957</v>
      </c>
      <c r="E1590" s="46" t="s">
        <v>1965</v>
      </c>
      <c r="F1590" s="47">
        <v>0.311</v>
      </c>
      <c r="G1590" s="46" t="s">
        <v>729</v>
      </c>
      <c r="H1590" s="48">
        <v>0.311</v>
      </c>
      <c r="I1590" s="46" t="s">
        <v>1959</v>
      </c>
      <c r="J1590" s="60"/>
      <c r="K1590" s="39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1"/>
      <c r="AF1590" s="10"/>
      <c r="AG1590" s="10"/>
      <c r="AH1590" s="10"/>
      <c r="AI1590" s="10"/>
    </row>
    <row r="1591" spans="1:35" ht="15.95" customHeight="1" x14ac:dyDescent="0.2">
      <c r="A1591" s="46" t="s">
        <v>60</v>
      </c>
      <c r="B1591" s="46" t="s">
        <v>726</v>
      </c>
      <c r="C1591" s="46" t="s">
        <v>727</v>
      </c>
      <c r="D1591" s="46" t="s">
        <v>1957</v>
      </c>
      <c r="E1591" s="46" t="s">
        <v>1966</v>
      </c>
      <c r="F1591" s="47">
        <v>0.1908</v>
      </c>
      <c r="G1591" s="46" t="s">
        <v>44</v>
      </c>
      <c r="H1591" s="48">
        <v>0.1908</v>
      </c>
      <c r="I1591" s="46" t="s">
        <v>1959</v>
      </c>
      <c r="J1591" s="60"/>
      <c r="K1591" s="39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1"/>
      <c r="AF1591" s="10"/>
      <c r="AG1591" s="10"/>
      <c r="AH1591" s="10"/>
      <c r="AI1591" s="10"/>
    </row>
    <row r="1592" spans="1:35" ht="15.95" customHeight="1" x14ac:dyDescent="0.2">
      <c r="A1592" s="46" t="s">
        <v>61</v>
      </c>
      <c r="B1592" s="46" t="s">
        <v>726</v>
      </c>
      <c r="C1592" s="46" t="s">
        <v>727</v>
      </c>
      <c r="D1592" s="46" t="s">
        <v>1957</v>
      </c>
      <c r="E1592" s="50">
        <v>142</v>
      </c>
      <c r="F1592" s="47">
        <v>0.05</v>
      </c>
      <c r="G1592" s="46" t="s">
        <v>729</v>
      </c>
      <c r="H1592" s="48">
        <v>0.05</v>
      </c>
      <c r="I1592" s="46" t="s">
        <v>1959</v>
      </c>
      <c r="J1592" s="60"/>
      <c r="K1592" s="39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1"/>
      <c r="AF1592" s="10"/>
      <c r="AG1592" s="10"/>
      <c r="AH1592" s="10"/>
      <c r="AI1592" s="10"/>
    </row>
    <row r="1593" spans="1:35" ht="15.95" customHeight="1" x14ac:dyDescent="0.2">
      <c r="A1593" s="46" t="s">
        <v>62</v>
      </c>
      <c r="B1593" s="46" t="s">
        <v>726</v>
      </c>
      <c r="C1593" s="46" t="s">
        <v>727</v>
      </c>
      <c r="D1593" s="46" t="s">
        <v>1957</v>
      </c>
      <c r="E1593" s="46" t="s">
        <v>1967</v>
      </c>
      <c r="F1593" s="47">
        <v>7.0000000000000007E-2</v>
      </c>
      <c r="G1593" s="46" t="s">
        <v>729</v>
      </c>
      <c r="H1593" s="48">
        <v>7.0000000000000007E-2</v>
      </c>
      <c r="I1593" s="46" t="s">
        <v>1959</v>
      </c>
      <c r="J1593" s="60"/>
      <c r="K1593" s="39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1"/>
      <c r="AF1593" s="10"/>
      <c r="AG1593" s="10"/>
      <c r="AH1593" s="10"/>
      <c r="AI1593" s="10"/>
    </row>
    <row r="1594" spans="1:35" ht="15.95" customHeight="1" x14ac:dyDescent="0.2">
      <c r="A1594" s="46" t="s">
        <v>63</v>
      </c>
      <c r="B1594" s="46" t="s">
        <v>726</v>
      </c>
      <c r="C1594" s="46" t="s">
        <v>727</v>
      </c>
      <c r="D1594" s="46" t="s">
        <v>1957</v>
      </c>
      <c r="E1594" s="50">
        <v>42</v>
      </c>
      <c r="F1594" s="47">
        <v>0.26</v>
      </c>
      <c r="G1594" s="46" t="s">
        <v>33</v>
      </c>
      <c r="H1594" s="48">
        <v>0.26</v>
      </c>
      <c r="I1594" s="46" t="s">
        <v>1968</v>
      </c>
      <c r="J1594" s="60"/>
      <c r="K1594" s="39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1"/>
      <c r="AF1594" s="10"/>
      <c r="AG1594" s="10"/>
      <c r="AH1594" s="10"/>
      <c r="AI1594" s="10"/>
    </row>
    <row r="1595" spans="1:35" ht="15.95" customHeight="1" x14ac:dyDescent="0.2">
      <c r="A1595" s="46" t="s">
        <v>64</v>
      </c>
      <c r="B1595" s="46" t="s">
        <v>726</v>
      </c>
      <c r="C1595" s="46" t="s">
        <v>727</v>
      </c>
      <c r="D1595" s="46" t="s">
        <v>1957</v>
      </c>
      <c r="E1595" s="46" t="s">
        <v>1969</v>
      </c>
      <c r="F1595" s="47">
        <v>4.2099999999999999E-2</v>
      </c>
      <c r="G1595" s="46" t="s">
        <v>729</v>
      </c>
      <c r="H1595" s="48">
        <v>4.2099999999999999E-2</v>
      </c>
      <c r="I1595" s="46" t="s">
        <v>1959</v>
      </c>
      <c r="J1595" s="60"/>
      <c r="K1595" s="39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1"/>
      <c r="AF1595" s="10"/>
      <c r="AG1595" s="10"/>
      <c r="AH1595" s="10"/>
      <c r="AI1595" s="10"/>
    </row>
    <row r="1596" spans="1:35" ht="15.95" customHeight="1" x14ac:dyDescent="0.2">
      <c r="A1596" s="46" t="s">
        <v>65</v>
      </c>
      <c r="B1596" s="46" t="s">
        <v>726</v>
      </c>
      <c r="C1596" s="46" t="s">
        <v>727</v>
      </c>
      <c r="D1596" s="46" t="s">
        <v>1957</v>
      </c>
      <c r="E1596" s="46" t="s">
        <v>1970</v>
      </c>
      <c r="F1596" s="47">
        <v>0.96799999999999997</v>
      </c>
      <c r="G1596" s="46" t="s">
        <v>729</v>
      </c>
      <c r="H1596" s="48">
        <v>0.96799999999999997</v>
      </c>
      <c r="I1596" s="46" t="s">
        <v>1971</v>
      </c>
      <c r="J1596" s="60"/>
      <c r="K1596" s="39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1"/>
      <c r="AF1596" s="10"/>
      <c r="AG1596" s="10"/>
      <c r="AH1596" s="10"/>
      <c r="AI1596" s="10"/>
    </row>
    <row r="1597" spans="1:35" ht="15.95" customHeight="1" x14ac:dyDescent="0.2">
      <c r="A1597" s="46" t="s">
        <v>66</v>
      </c>
      <c r="B1597" s="46" t="s">
        <v>726</v>
      </c>
      <c r="C1597" s="46" t="s">
        <v>727</v>
      </c>
      <c r="D1597" s="46" t="s">
        <v>1957</v>
      </c>
      <c r="E1597" s="46" t="s">
        <v>819</v>
      </c>
      <c r="F1597" s="47">
        <v>0.24</v>
      </c>
      <c r="G1597" s="46" t="s">
        <v>729</v>
      </c>
      <c r="H1597" s="48">
        <v>0.24</v>
      </c>
      <c r="I1597" s="46" t="s">
        <v>1959</v>
      </c>
      <c r="J1597" s="60"/>
      <c r="K1597" s="39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1"/>
      <c r="AF1597" s="10"/>
      <c r="AG1597" s="10"/>
      <c r="AH1597" s="10"/>
      <c r="AI1597" s="10"/>
    </row>
    <row r="1598" spans="1:35" ht="15.95" customHeight="1" x14ac:dyDescent="0.2">
      <c r="A1598" s="46" t="s">
        <v>67</v>
      </c>
      <c r="B1598" s="46" t="s">
        <v>726</v>
      </c>
      <c r="C1598" s="46" t="s">
        <v>727</v>
      </c>
      <c r="D1598" s="46" t="s">
        <v>1957</v>
      </c>
      <c r="E1598" s="46" t="s">
        <v>1972</v>
      </c>
      <c r="F1598" s="47">
        <v>0.13</v>
      </c>
      <c r="G1598" s="46" t="s">
        <v>729</v>
      </c>
      <c r="H1598" s="48">
        <v>0.13</v>
      </c>
      <c r="I1598" s="46" t="s">
        <v>1959</v>
      </c>
      <c r="J1598" s="60"/>
      <c r="K1598" s="39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1"/>
      <c r="AF1598" s="10"/>
      <c r="AG1598" s="10"/>
      <c r="AH1598" s="10"/>
      <c r="AI1598" s="10"/>
    </row>
    <row r="1599" spans="1:35" ht="15.95" customHeight="1" x14ac:dyDescent="0.2">
      <c r="A1599" s="46" t="s">
        <v>68</v>
      </c>
      <c r="B1599" s="46" t="s">
        <v>726</v>
      </c>
      <c r="C1599" s="46" t="s">
        <v>727</v>
      </c>
      <c r="D1599" s="46" t="s">
        <v>1957</v>
      </c>
      <c r="E1599" s="46" t="s">
        <v>820</v>
      </c>
      <c r="F1599" s="47">
        <v>0.12770000000000001</v>
      </c>
      <c r="G1599" s="46" t="s">
        <v>729</v>
      </c>
      <c r="H1599" s="48">
        <v>0.12770000000000001</v>
      </c>
      <c r="I1599" s="46" t="s">
        <v>1959</v>
      </c>
      <c r="J1599" s="60"/>
      <c r="K1599" s="39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1"/>
      <c r="AF1599" s="10"/>
      <c r="AG1599" s="10"/>
      <c r="AH1599" s="10"/>
      <c r="AI1599" s="10"/>
    </row>
    <row r="1600" spans="1:35" ht="15.95" customHeight="1" x14ac:dyDescent="0.2">
      <c r="A1600" s="178">
        <v>16</v>
      </c>
      <c r="B1600" s="178" t="s">
        <v>726</v>
      </c>
      <c r="C1600" s="178" t="s">
        <v>727</v>
      </c>
      <c r="D1600" s="178" t="s">
        <v>1957</v>
      </c>
      <c r="E1600" s="178" t="s">
        <v>1973</v>
      </c>
      <c r="F1600" s="176">
        <v>1.4987999999999999</v>
      </c>
      <c r="G1600" s="46" t="s">
        <v>2362</v>
      </c>
      <c r="H1600" s="62">
        <v>0.9325</v>
      </c>
      <c r="I1600" s="180" t="s">
        <v>1974</v>
      </c>
      <c r="J1600" s="174"/>
      <c r="K1600" s="39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1"/>
      <c r="AF1600" s="10"/>
      <c r="AG1600" s="10"/>
      <c r="AH1600" s="10"/>
      <c r="AI1600" s="10"/>
    </row>
    <row r="1601" spans="1:35" ht="15.95" customHeight="1" x14ac:dyDescent="0.2">
      <c r="A1601" s="179"/>
      <c r="B1601" s="179"/>
      <c r="C1601" s="179"/>
      <c r="D1601" s="179"/>
      <c r="E1601" s="179"/>
      <c r="F1601" s="177"/>
      <c r="G1601" s="46" t="s">
        <v>33</v>
      </c>
      <c r="H1601" s="62">
        <v>0.56630000000000003</v>
      </c>
      <c r="I1601" s="181"/>
      <c r="J1601" s="175"/>
      <c r="K1601" s="39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1"/>
      <c r="AF1601" s="10"/>
      <c r="AG1601" s="10"/>
      <c r="AH1601" s="10"/>
      <c r="AI1601" s="10"/>
    </row>
    <row r="1602" spans="1:35" ht="15.95" customHeight="1" x14ac:dyDescent="0.2">
      <c r="A1602" s="46" t="s">
        <v>70</v>
      </c>
      <c r="B1602" s="46" t="s">
        <v>726</v>
      </c>
      <c r="C1602" s="46" t="s">
        <v>727</v>
      </c>
      <c r="D1602" s="46" t="s">
        <v>1957</v>
      </c>
      <c r="E1602" s="46" t="s">
        <v>1975</v>
      </c>
      <c r="F1602" s="47">
        <v>0.26960000000000001</v>
      </c>
      <c r="G1602" s="46" t="s">
        <v>729</v>
      </c>
      <c r="H1602" s="48">
        <v>0.26960000000000001</v>
      </c>
      <c r="I1602" s="46" t="s">
        <v>1959</v>
      </c>
      <c r="J1602" s="60"/>
      <c r="K1602" s="39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1"/>
      <c r="AF1602" s="10"/>
      <c r="AG1602" s="10"/>
      <c r="AH1602" s="10"/>
      <c r="AI1602" s="10"/>
    </row>
    <row r="1603" spans="1:35" ht="15.95" customHeight="1" x14ac:dyDescent="0.2">
      <c r="A1603" s="46" t="s">
        <v>71</v>
      </c>
      <c r="B1603" s="46" t="s">
        <v>726</v>
      </c>
      <c r="C1603" s="46" t="s">
        <v>727</v>
      </c>
      <c r="D1603" s="46" t="s">
        <v>1957</v>
      </c>
      <c r="E1603" s="46" t="s">
        <v>1976</v>
      </c>
      <c r="F1603" s="47">
        <v>0.50019999999999998</v>
      </c>
      <c r="G1603" s="46" t="s">
        <v>729</v>
      </c>
      <c r="H1603" s="48">
        <v>0.50019999999999998</v>
      </c>
      <c r="I1603" s="46" t="s">
        <v>1959</v>
      </c>
      <c r="J1603" s="60"/>
      <c r="K1603" s="39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1"/>
      <c r="AF1603" s="10"/>
      <c r="AG1603" s="10"/>
      <c r="AH1603" s="10"/>
      <c r="AI1603" s="10"/>
    </row>
    <row r="1604" spans="1:35" ht="15.95" customHeight="1" x14ac:dyDescent="0.2">
      <c r="A1604" s="178" t="s">
        <v>72</v>
      </c>
      <c r="B1604" s="178" t="s">
        <v>726</v>
      </c>
      <c r="C1604" s="178" t="s">
        <v>727</v>
      </c>
      <c r="D1604" s="178" t="s">
        <v>1957</v>
      </c>
      <c r="E1604" s="178" t="s">
        <v>1977</v>
      </c>
      <c r="F1604" s="176">
        <v>9.9000000000000005E-2</v>
      </c>
      <c r="G1604" s="46" t="s">
        <v>946</v>
      </c>
      <c r="H1604" s="113">
        <v>0.04</v>
      </c>
      <c r="I1604" s="180" t="s">
        <v>1978</v>
      </c>
      <c r="J1604" s="174"/>
      <c r="K1604" s="39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1"/>
      <c r="AF1604" s="10"/>
      <c r="AG1604" s="10"/>
      <c r="AH1604" s="10"/>
      <c r="AI1604" s="10"/>
    </row>
    <row r="1605" spans="1:35" ht="15.95" customHeight="1" x14ac:dyDescent="0.2">
      <c r="A1605" s="179"/>
      <c r="B1605" s="179"/>
      <c r="C1605" s="179"/>
      <c r="D1605" s="179"/>
      <c r="E1605" s="179"/>
      <c r="F1605" s="177"/>
      <c r="G1605" s="46" t="s">
        <v>28</v>
      </c>
      <c r="H1605" s="113">
        <v>5.8999999999999997E-2</v>
      </c>
      <c r="I1605" s="181"/>
      <c r="J1605" s="175"/>
      <c r="K1605" s="39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1"/>
      <c r="AF1605" s="10"/>
      <c r="AG1605" s="10"/>
      <c r="AH1605" s="10"/>
      <c r="AI1605" s="10"/>
    </row>
    <row r="1606" spans="1:35" ht="15.95" customHeight="1" x14ac:dyDescent="0.2">
      <c r="A1606" s="46" t="s">
        <v>73</v>
      </c>
      <c r="B1606" s="46" t="s">
        <v>726</v>
      </c>
      <c r="C1606" s="46" t="s">
        <v>727</v>
      </c>
      <c r="D1606" s="46" t="s">
        <v>1957</v>
      </c>
      <c r="E1606" s="46" t="s">
        <v>1979</v>
      </c>
      <c r="F1606" s="47">
        <v>1.0236000000000001</v>
      </c>
      <c r="G1606" s="46" t="s">
        <v>1980</v>
      </c>
      <c r="H1606" s="48">
        <v>1.0236000000000001</v>
      </c>
      <c r="I1606" s="46" t="s">
        <v>1981</v>
      </c>
      <c r="J1606" s="60"/>
      <c r="K1606" s="39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1"/>
      <c r="AF1606" s="10"/>
      <c r="AG1606" s="10"/>
      <c r="AH1606" s="10"/>
      <c r="AI1606" s="10"/>
    </row>
    <row r="1607" spans="1:35" ht="15.95" customHeight="1" x14ac:dyDescent="0.2">
      <c r="A1607" s="46" t="s">
        <v>74</v>
      </c>
      <c r="B1607" s="46" t="s">
        <v>726</v>
      </c>
      <c r="C1607" s="46" t="s">
        <v>727</v>
      </c>
      <c r="D1607" s="46" t="s">
        <v>1957</v>
      </c>
      <c r="E1607" s="46" t="s">
        <v>1982</v>
      </c>
      <c r="F1607" s="47">
        <v>0.1</v>
      </c>
      <c r="G1607" s="46" t="s">
        <v>729</v>
      </c>
      <c r="H1607" s="48">
        <v>0.1</v>
      </c>
      <c r="I1607" s="46" t="s">
        <v>1959</v>
      </c>
      <c r="J1607" s="60"/>
      <c r="K1607" s="39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1"/>
      <c r="AF1607" s="10"/>
      <c r="AG1607" s="10"/>
      <c r="AH1607" s="10"/>
      <c r="AI1607" s="10"/>
    </row>
    <row r="1608" spans="1:35" ht="15.95" customHeight="1" x14ac:dyDescent="0.2">
      <c r="A1608" s="46" t="s">
        <v>75</v>
      </c>
      <c r="B1608" s="46" t="s">
        <v>726</v>
      </c>
      <c r="C1608" s="46" t="s">
        <v>727</v>
      </c>
      <c r="D1608" s="46" t="s">
        <v>1957</v>
      </c>
      <c r="E1608" s="46" t="s">
        <v>1983</v>
      </c>
      <c r="F1608" s="47">
        <v>0.87080000000000002</v>
      </c>
      <c r="G1608" s="46" t="s">
        <v>729</v>
      </c>
      <c r="H1608" s="48">
        <v>0.87080000000000002</v>
      </c>
      <c r="I1608" s="46" t="s">
        <v>1959</v>
      </c>
      <c r="J1608" s="60"/>
      <c r="K1608" s="39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1"/>
      <c r="AF1608" s="10"/>
      <c r="AG1608" s="10"/>
      <c r="AH1608" s="10"/>
      <c r="AI1608" s="10"/>
    </row>
    <row r="1609" spans="1:35" ht="15.95" customHeight="1" x14ac:dyDescent="0.2">
      <c r="A1609" s="46" t="s">
        <v>76</v>
      </c>
      <c r="B1609" s="46" t="s">
        <v>726</v>
      </c>
      <c r="C1609" s="46" t="s">
        <v>727</v>
      </c>
      <c r="D1609" s="46" t="s">
        <v>1957</v>
      </c>
      <c r="E1609" s="50">
        <v>87</v>
      </c>
      <c r="F1609" s="47">
        <v>0.15870000000000001</v>
      </c>
      <c r="G1609" s="46" t="s">
        <v>729</v>
      </c>
      <c r="H1609" s="48">
        <v>0.15870000000000001</v>
      </c>
      <c r="I1609" s="46" t="s">
        <v>1959</v>
      </c>
      <c r="J1609" s="60"/>
      <c r="K1609" s="39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1"/>
      <c r="AF1609" s="10"/>
      <c r="AG1609" s="10"/>
      <c r="AH1609" s="10"/>
      <c r="AI1609" s="10"/>
    </row>
    <row r="1610" spans="1:35" ht="15.95" customHeight="1" x14ac:dyDescent="0.2">
      <c r="A1610" s="46" t="s">
        <v>77</v>
      </c>
      <c r="B1610" s="46" t="s">
        <v>726</v>
      </c>
      <c r="C1610" s="46" t="s">
        <v>727</v>
      </c>
      <c r="D1610" s="46" t="s">
        <v>1957</v>
      </c>
      <c r="E1610" s="50">
        <v>90</v>
      </c>
      <c r="F1610" s="47">
        <v>0.26</v>
      </c>
      <c r="G1610" s="46" t="s">
        <v>729</v>
      </c>
      <c r="H1610" s="48">
        <v>0.26</v>
      </c>
      <c r="I1610" s="46" t="s">
        <v>1959</v>
      </c>
      <c r="J1610" s="60"/>
      <c r="K1610" s="39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1"/>
      <c r="AF1610" s="10"/>
      <c r="AG1610" s="10"/>
      <c r="AH1610" s="10"/>
      <c r="AI1610" s="10"/>
    </row>
    <row r="1611" spans="1:35" ht="15.95" customHeight="1" x14ac:dyDescent="0.2">
      <c r="A1611" s="178" t="s">
        <v>78</v>
      </c>
      <c r="B1611" s="178" t="s">
        <v>726</v>
      </c>
      <c r="C1611" s="178" t="s">
        <v>727</v>
      </c>
      <c r="D1611" s="178" t="s">
        <v>1957</v>
      </c>
      <c r="E1611" s="178" t="s">
        <v>1984</v>
      </c>
      <c r="F1611" s="176">
        <v>1.79</v>
      </c>
      <c r="G1611" s="46" t="s">
        <v>2388</v>
      </c>
      <c r="H1611" s="113">
        <v>0.01</v>
      </c>
      <c r="I1611" s="180" t="s">
        <v>1985</v>
      </c>
      <c r="J1611" s="186"/>
      <c r="K1611" s="4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1"/>
      <c r="AF1611" s="10"/>
      <c r="AG1611" s="10"/>
      <c r="AH1611" s="10"/>
      <c r="AI1611" s="10"/>
    </row>
    <row r="1612" spans="1:35" ht="15.95" customHeight="1" x14ac:dyDescent="0.2">
      <c r="A1612" s="190"/>
      <c r="B1612" s="190"/>
      <c r="C1612" s="190"/>
      <c r="D1612" s="190"/>
      <c r="E1612" s="190"/>
      <c r="F1612" s="189"/>
      <c r="G1612" s="43" t="s">
        <v>943</v>
      </c>
      <c r="H1612" s="114">
        <v>1.77</v>
      </c>
      <c r="I1612" s="191"/>
      <c r="J1612" s="187"/>
      <c r="K1612" s="41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1"/>
      <c r="AF1612" s="10"/>
      <c r="AG1612" s="10"/>
      <c r="AH1612" s="10"/>
      <c r="AI1612" s="10"/>
    </row>
    <row r="1613" spans="1:35" ht="15.95" customHeight="1" x14ac:dyDescent="0.2">
      <c r="A1613" s="179"/>
      <c r="B1613" s="179"/>
      <c r="C1613" s="179"/>
      <c r="D1613" s="179"/>
      <c r="E1613" s="179"/>
      <c r="F1613" s="177"/>
      <c r="G1613" s="43" t="s">
        <v>48</v>
      </c>
      <c r="H1613" s="114">
        <v>0.01</v>
      </c>
      <c r="I1613" s="181"/>
      <c r="J1613" s="188"/>
      <c r="K1613" s="41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1"/>
      <c r="AF1613" s="10"/>
      <c r="AG1613" s="10"/>
      <c r="AH1613" s="10"/>
      <c r="AI1613" s="10"/>
    </row>
    <row r="1614" spans="1:35" ht="15.95" customHeight="1" x14ac:dyDescent="0.2">
      <c r="A1614" s="46" t="s">
        <v>79</v>
      </c>
      <c r="B1614" s="43" t="s">
        <v>726</v>
      </c>
      <c r="C1614" s="43" t="s">
        <v>727</v>
      </c>
      <c r="D1614" s="43" t="s">
        <v>1957</v>
      </c>
      <c r="E1614" s="43" t="s">
        <v>1986</v>
      </c>
      <c r="F1614" s="44">
        <v>9.9000000000000008E-3</v>
      </c>
      <c r="G1614" s="43" t="s">
        <v>729</v>
      </c>
      <c r="H1614" s="45">
        <v>9.9000000000000008E-3</v>
      </c>
      <c r="I1614" s="46" t="s">
        <v>1987</v>
      </c>
      <c r="J1614" s="61"/>
      <c r="K1614" s="38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1"/>
      <c r="AF1614" s="10"/>
      <c r="AG1614" s="10"/>
      <c r="AH1614" s="10"/>
      <c r="AI1614" s="10"/>
    </row>
    <row r="1615" spans="1:35" ht="15.95" customHeight="1" x14ac:dyDescent="0.2">
      <c r="A1615" s="171" t="s">
        <v>2324</v>
      </c>
      <c r="B1615" s="172"/>
      <c r="C1615" s="172"/>
      <c r="D1615" s="172"/>
      <c r="E1615" s="173"/>
      <c r="F1615" s="72">
        <f>SUM(F1585:F1614)</f>
        <v>11.447100000000001</v>
      </c>
      <c r="G1615" s="71"/>
      <c r="H1615" s="73">
        <f>SUM(H1585:H1614)</f>
        <v>11.447099999999999</v>
      </c>
      <c r="I1615" s="71"/>
      <c r="J1615" s="78"/>
      <c r="K1615" s="39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1"/>
      <c r="AF1615" s="10"/>
      <c r="AG1615" s="10"/>
      <c r="AH1615" s="10"/>
      <c r="AI1615" s="10"/>
    </row>
    <row r="1616" spans="1:35" ht="15.95" customHeight="1" x14ac:dyDescent="0.2">
      <c r="A1616" s="46" t="s">
        <v>54</v>
      </c>
      <c r="B1616" s="46" t="s">
        <v>726</v>
      </c>
      <c r="C1616" s="46" t="s">
        <v>727</v>
      </c>
      <c r="D1616" s="46" t="s">
        <v>1991</v>
      </c>
      <c r="E1616" s="50">
        <v>1</v>
      </c>
      <c r="F1616" s="47">
        <v>0.27</v>
      </c>
      <c r="G1616" s="46" t="s">
        <v>48</v>
      </c>
      <c r="H1616" s="48">
        <v>0.27</v>
      </c>
      <c r="I1616" s="46" t="s">
        <v>1992</v>
      </c>
      <c r="J1616" s="60"/>
      <c r="K1616" s="39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1"/>
      <c r="AF1616" s="10"/>
      <c r="AG1616" s="10"/>
      <c r="AH1616" s="10"/>
      <c r="AI1616" s="10"/>
    </row>
    <row r="1617" spans="1:35" ht="15.95" customHeight="1" x14ac:dyDescent="0.2">
      <c r="A1617" s="46" t="s">
        <v>55</v>
      </c>
      <c r="B1617" s="46" t="s">
        <v>726</v>
      </c>
      <c r="C1617" s="46" t="s">
        <v>727</v>
      </c>
      <c r="D1617" s="46" t="s">
        <v>1991</v>
      </c>
      <c r="E1617" s="50">
        <v>12</v>
      </c>
      <c r="F1617" s="47">
        <v>0.28589999999999999</v>
      </c>
      <c r="G1617" s="46" t="s">
        <v>48</v>
      </c>
      <c r="H1617" s="48">
        <v>0.28589999999999999</v>
      </c>
      <c r="I1617" s="46" t="s">
        <v>1992</v>
      </c>
      <c r="J1617" s="60"/>
      <c r="K1617" s="39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1"/>
      <c r="AF1617" s="10"/>
      <c r="AG1617" s="10"/>
      <c r="AH1617" s="10"/>
      <c r="AI1617" s="10"/>
    </row>
    <row r="1618" spans="1:35" ht="15.95" customHeight="1" x14ac:dyDescent="0.2">
      <c r="A1618" s="46" t="s">
        <v>56</v>
      </c>
      <c r="B1618" s="46" t="s">
        <v>726</v>
      </c>
      <c r="C1618" s="46" t="s">
        <v>727</v>
      </c>
      <c r="D1618" s="46" t="s">
        <v>1991</v>
      </c>
      <c r="E1618" s="50">
        <v>13</v>
      </c>
      <c r="F1618" s="47">
        <v>0.82630000000000003</v>
      </c>
      <c r="G1618" s="46" t="s">
        <v>48</v>
      </c>
      <c r="H1618" s="48">
        <v>0.82630000000000003</v>
      </c>
      <c r="I1618" s="46" t="s">
        <v>1992</v>
      </c>
      <c r="J1618" s="60"/>
      <c r="K1618" s="39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1"/>
      <c r="AF1618" s="10"/>
      <c r="AG1618" s="10"/>
      <c r="AH1618" s="10"/>
      <c r="AI1618" s="10"/>
    </row>
    <row r="1619" spans="1:35" ht="15.95" customHeight="1" x14ac:dyDescent="0.2">
      <c r="A1619" s="46" t="s">
        <v>57</v>
      </c>
      <c r="B1619" s="46" t="s">
        <v>726</v>
      </c>
      <c r="C1619" s="46" t="s">
        <v>727</v>
      </c>
      <c r="D1619" s="46" t="s">
        <v>1991</v>
      </c>
      <c r="E1619" s="50">
        <v>14</v>
      </c>
      <c r="F1619" s="47">
        <v>0.12</v>
      </c>
      <c r="G1619" s="46" t="s">
        <v>729</v>
      </c>
      <c r="H1619" s="48">
        <v>0.12</v>
      </c>
      <c r="I1619" s="46" t="s">
        <v>1992</v>
      </c>
      <c r="J1619" s="60"/>
      <c r="K1619" s="39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1"/>
      <c r="AF1619" s="10"/>
      <c r="AG1619" s="10"/>
      <c r="AH1619" s="10"/>
      <c r="AI1619" s="10"/>
    </row>
    <row r="1620" spans="1:35" ht="15.95" customHeight="1" x14ac:dyDescent="0.2">
      <c r="A1620" s="46" t="s">
        <v>58</v>
      </c>
      <c r="B1620" s="46" t="s">
        <v>726</v>
      </c>
      <c r="C1620" s="46" t="s">
        <v>727</v>
      </c>
      <c r="D1620" s="46" t="s">
        <v>1991</v>
      </c>
      <c r="E1620" s="46" t="s">
        <v>923</v>
      </c>
      <c r="F1620" s="47">
        <v>0.17799999999999999</v>
      </c>
      <c r="G1620" s="46" t="s">
        <v>729</v>
      </c>
      <c r="H1620" s="48">
        <v>0.17799999999999999</v>
      </c>
      <c r="I1620" s="46" t="s">
        <v>1993</v>
      </c>
      <c r="J1620" s="60"/>
      <c r="K1620" s="39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1"/>
      <c r="AF1620" s="10"/>
      <c r="AG1620" s="10"/>
      <c r="AH1620" s="10"/>
      <c r="AI1620" s="10"/>
    </row>
    <row r="1621" spans="1:35" ht="15.95" customHeight="1" x14ac:dyDescent="0.2">
      <c r="A1621" s="46" t="s">
        <v>59</v>
      </c>
      <c r="B1621" s="46" t="s">
        <v>726</v>
      </c>
      <c r="C1621" s="46" t="s">
        <v>727</v>
      </c>
      <c r="D1621" s="46" t="s">
        <v>1991</v>
      </c>
      <c r="E1621" s="50">
        <v>21</v>
      </c>
      <c r="F1621" s="47">
        <v>0.65</v>
      </c>
      <c r="G1621" s="46" t="s">
        <v>48</v>
      </c>
      <c r="H1621" s="48">
        <v>0.65</v>
      </c>
      <c r="I1621" s="46" t="s">
        <v>1992</v>
      </c>
      <c r="J1621" s="60"/>
      <c r="K1621" s="39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1"/>
      <c r="AF1621" s="10"/>
      <c r="AG1621" s="10"/>
      <c r="AH1621" s="10"/>
      <c r="AI1621" s="10"/>
    </row>
    <row r="1622" spans="1:35" ht="15.95" customHeight="1" x14ac:dyDescent="0.2">
      <c r="A1622" s="46" t="s">
        <v>60</v>
      </c>
      <c r="B1622" s="46" t="s">
        <v>726</v>
      </c>
      <c r="C1622" s="46" t="s">
        <v>727</v>
      </c>
      <c r="D1622" s="46" t="s">
        <v>1991</v>
      </c>
      <c r="E1622" s="50">
        <v>23</v>
      </c>
      <c r="F1622" s="47">
        <v>1.46</v>
      </c>
      <c r="G1622" s="46" t="s">
        <v>729</v>
      </c>
      <c r="H1622" s="48">
        <v>1.46</v>
      </c>
      <c r="I1622" s="46" t="s">
        <v>1992</v>
      </c>
      <c r="J1622" s="60"/>
      <c r="K1622" s="39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1"/>
      <c r="AF1622" s="10"/>
      <c r="AG1622" s="10"/>
      <c r="AH1622" s="10"/>
      <c r="AI1622" s="10"/>
    </row>
    <row r="1623" spans="1:35" ht="15.95" customHeight="1" x14ac:dyDescent="0.2">
      <c r="A1623" s="46" t="s">
        <v>61</v>
      </c>
      <c r="B1623" s="46" t="s">
        <v>726</v>
      </c>
      <c r="C1623" s="46" t="s">
        <v>727</v>
      </c>
      <c r="D1623" s="46" t="s">
        <v>1991</v>
      </c>
      <c r="E1623" s="50">
        <v>7</v>
      </c>
      <c r="F1623" s="47">
        <v>0.05</v>
      </c>
      <c r="G1623" s="46" t="s">
        <v>48</v>
      </c>
      <c r="H1623" s="48">
        <v>0.05</v>
      </c>
      <c r="I1623" s="46" t="s">
        <v>1992</v>
      </c>
      <c r="J1623" s="60"/>
      <c r="K1623" s="39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1"/>
      <c r="AF1623" s="10"/>
      <c r="AG1623" s="10"/>
      <c r="AH1623" s="10"/>
      <c r="AI1623" s="10"/>
    </row>
    <row r="1624" spans="1:35" ht="15.95" customHeight="1" x14ac:dyDescent="0.2">
      <c r="A1624" s="46" t="s">
        <v>62</v>
      </c>
      <c r="B1624" s="46" t="s">
        <v>726</v>
      </c>
      <c r="C1624" s="46" t="s">
        <v>727</v>
      </c>
      <c r="D1624" s="46" t="s">
        <v>1991</v>
      </c>
      <c r="E1624" s="50">
        <v>9</v>
      </c>
      <c r="F1624" s="47">
        <v>0.72</v>
      </c>
      <c r="G1624" s="46" t="s">
        <v>729</v>
      </c>
      <c r="H1624" s="48">
        <v>0.72</v>
      </c>
      <c r="I1624" s="46" t="s">
        <v>1992</v>
      </c>
      <c r="J1624" s="60"/>
      <c r="K1624" s="39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1"/>
      <c r="AF1624" s="10"/>
      <c r="AG1624" s="10"/>
      <c r="AH1624" s="10"/>
      <c r="AI1624" s="10"/>
    </row>
    <row r="1625" spans="1:35" ht="15.95" customHeight="1" x14ac:dyDescent="0.2">
      <c r="A1625" s="171" t="s">
        <v>2326</v>
      </c>
      <c r="B1625" s="172"/>
      <c r="C1625" s="172"/>
      <c r="D1625" s="172"/>
      <c r="E1625" s="173"/>
      <c r="F1625" s="72">
        <f>SUM(F1616:F1624)</f>
        <v>4.5602</v>
      </c>
      <c r="G1625" s="71"/>
      <c r="H1625" s="73">
        <f>SUM(H1616:H1624)</f>
        <v>4.5602</v>
      </c>
      <c r="I1625" s="71"/>
      <c r="J1625" s="78"/>
      <c r="K1625" s="39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1"/>
      <c r="AF1625" s="10"/>
      <c r="AG1625" s="10"/>
      <c r="AH1625" s="10"/>
      <c r="AI1625" s="10"/>
    </row>
    <row r="1626" spans="1:35" ht="15.95" customHeight="1" x14ac:dyDescent="0.2">
      <c r="A1626" s="46" t="s">
        <v>54</v>
      </c>
      <c r="B1626" s="46" t="s">
        <v>726</v>
      </c>
      <c r="C1626" s="46" t="s">
        <v>727</v>
      </c>
      <c r="D1626" s="46" t="s">
        <v>1994</v>
      </c>
      <c r="E1626" s="46" t="s">
        <v>1995</v>
      </c>
      <c r="F1626" s="47">
        <v>4.58E-2</v>
      </c>
      <c r="G1626" s="46" t="s">
        <v>729</v>
      </c>
      <c r="H1626" s="48">
        <v>4.58E-2</v>
      </c>
      <c r="I1626" s="46" t="s">
        <v>1996</v>
      </c>
      <c r="J1626" s="60"/>
      <c r="K1626" s="39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1"/>
      <c r="AF1626" s="10"/>
      <c r="AG1626" s="10"/>
      <c r="AH1626" s="10"/>
      <c r="AI1626" s="10"/>
    </row>
    <row r="1627" spans="1:35" ht="15.95" customHeight="1" x14ac:dyDescent="0.2">
      <c r="A1627" s="46" t="s">
        <v>55</v>
      </c>
      <c r="B1627" s="46" t="s">
        <v>726</v>
      </c>
      <c r="C1627" s="46" t="s">
        <v>727</v>
      </c>
      <c r="D1627" s="46" t="s">
        <v>1994</v>
      </c>
      <c r="E1627" s="46" t="s">
        <v>1997</v>
      </c>
      <c r="F1627" s="47">
        <v>0.04</v>
      </c>
      <c r="G1627" s="46" t="s">
        <v>729</v>
      </c>
      <c r="H1627" s="48">
        <v>0.04</v>
      </c>
      <c r="I1627" s="46" t="s">
        <v>1996</v>
      </c>
      <c r="J1627" s="60"/>
      <c r="K1627" s="39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1"/>
      <c r="AF1627" s="10"/>
      <c r="AG1627" s="10"/>
      <c r="AH1627" s="10"/>
      <c r="AI1627" s="10"/>
    </row>
    <row r="1628" spans="1:35" ht="15.95" customHeight="1" x14ac:dyDescent="0.2">
      <c r="A1628" s="46" t="s">
        <v>56</v>
      </c>
      <c r="B1628" s="46" t="s">
        <v>726</v>
      </c>
      <c r="C1628" s="46" t="s">
        <v>727</v>
      </c>
      <c r="D1628" s="46" t="s">
        <v>1994</v>
      </c>
      <c r="E1628" s="46" t="s">
        <v>1998</v>
      </c>
      <c r="F1628" s="47">
        <v>5.1200000000000002E-2</v>
      </c>
      <c r="G1628" s="46" t="s">
        <v>729</v>
      </c>
      <c r="H1628" s="48">
        <v>5.1200000000000002E-2</v>
      </c>
      <c r="I1628" s="46" t="s">
        <v>1996</v>
      </c>
      <c r="J1628" s="60"/>
      <c r="K1628" s="39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1"/>
      <c r="AF1628" s="10"/>
      <c r="AG1628" s="10"/>
      <c r="AH1628" s="10"/>
      <c r="AI1628" s="10"/>
    </row>
    <row r="1629" spans="1:35" ht="15.95" customHeight="1" x14ac:dyDescent="0.2">
      <c r="A1629" s="46" t="s">
        <v>57</v>
      </c>
      <c r="B1629" s="46" t="s">
        <v>726</v>
      </c>
      <c r="C1629" s="46" t="s">
        <v>727</v>
      </c>
      <c r="D1629" s="46" t="s">
        <v>1994</v>
      </c>
      <c r="E1629" s="46" t="s">
        <v>1999</v>
      </c>
      <c r="F1629" s="47">
        <v>0.15</v>
      </c>
      <c r="G1629" s="46" t="s">
        <v>729</v>
      </c>
      <c r="H1629" s="48">
        <v>0.15</v>
      </c>
      <c r="I1629" s="46" t="s">
        <v>1996</v>
      </c>
      <c r="J1629" s="60"/>
      <c r="K1629" s="39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1"/>
      <c r="AF1629" s="10"/>
      <c r="AG1629" s="10"/>
      <c r="AH1629" s="10"/>
      <c r="AI1629" s="10"/>
    </row>
    <row r="1630" spans="1:35" ht="15.95" customHeight="1" x14ac:dyDescent="0.2">
      <c r="A1630" s="46" t="s">
        <v>58</v>
      </c>
      <c r="B1630" s="46" t="s">
        <v>726</v>
      </c>
      <c r="C1630" s="46" t="s">
        <v>727</v>
      </c>
      <c r="D1630" s="46" t="s">
        <v>1994</v>
      </c>
      <c r="E1630" s="46" t="s">
        <v>2000</v>
      </c>
      <c r="F1630" s="47">
        <v>0.15</v>
      </c>
      <c r="G1630" s="46" t="s">
        <v>729</v>
      </c>
      <c r="H1630" s="48">
        <v>0.15</v>
      </c>
      <c r="I1630" s="46" t="s">
        <v>1996</v>
      </c>
      <c r="J1630" s="60"/>
      <c r="K1630" s="39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1"/>
      <c r="AF1630" s="10"/>
      <c r="AG1630" s="10"/>
      <c r="AH1630" s="10"/>
      <c r="AI1630" s="10"/>
    </row>
    <row r="1631" spans="1:35" ht="15.95" customHeight="1" x14ac:dyDescent="0.2">
      <c r="A1631" s="46" t="s">
        <v>59</v>
      </c>
      <c r="B1631" s="46" t="s">
        <v>726</v>
      </c>
      <c r="C1631" s="46" t="s">
        <v>727</v>
      </c>
      <c r="D1631" s="46" t="s">
        <v>1994</v>
      </c>
      <c r="E1631" s="46" t="s">
        <v>2001</v>
      </c>
      <c r="F1631" s="47">
        <v>0.08</v>
      </c>
      <c r="G1631" s="46" t="s">
        <v>729</v>
      </c>
      <c r="H1631" s="48">
        <v>0.08</v>
      </c>
      <c r="I1631" s="46" t="s">
        <v>1996</v>
      </c>
      <c r="J1631" s="60"/>
      <c r="K1631" s="39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1"/>
      <c r="AF1631" s="10"/>
      <c r="AG1631" s="10"/>
      <c r="AH1631" s="10"/>
      <c r="AI1631" s="10"/>
    </row>
    <row r="1632" spans="1:35" ht="15.95" customHeight="1" x14ac:dyDescent="0.2">
      <c r="A1632" s="46" t="s">
        <v>60</v>
      </c>
      <c r="B1632" s="46" t="s">
        <v>726</v>
      </c>
      <c r="C1632" s="46" t="s">
        <v>727</v>
      </c>
      <c r="D1632" s="46" t="s">
        <v>1994</v>
      </c>
      <c r="E1632" s="46" t="s">
        <v>2002</v>
      </c>
      <c r="F1632" s="47">
        <v>4.0099999999999997E-2</v>
      </c>
      <c r="G1632" s="46" t="s">
        <v>729</v>
      </c>
      <c r="H1632" s="48">
        <v>4.0099999999999997E-2</v>
      </c>
      <c r="I1632" s="46" t="s">
        <v>1996</v>
      </c>
      <c r="J1632" s="60"/>
      <c r="K1632" s="39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1"/>
      <c r="AF1632" s="10"/>
      <c r="AG1632" s="10"/>
      <c r="AH1632" s="10"/>
      <c r="AI1632" s="10"/>
    </row>
    <row r="1633" spans="1:35" ht="15.95" customHeight="1" x14ac:dyDescent="0.2">
      <c r="A1633" s="46" t="s">
        <v>61</v>
      </c>
      <c r="B1633" s="46" t="s">
        <v>726</v>
      </c>
      <c r="C1633" s="46" t="s">
        <v>727</v>
      </c>
      <c r="D1633" s="46" t="s">
        <v>1994</v>
      </c>
      <c r="E1633" s="46" t="s">
        <v>2003</v>
      </c>
      <c r="F1633" s="47">
        <v>1.6000000000000001E-3</v>
      </c>
      <c r="G1633" s="46" t="s">
        <v>943</v>
      </c>
      <c r="H1633" s="48">
        <v>1.6000000000000001E-3</v>
      </c>
      <c r="I1633" s="46" t="s">
        <v>2004</v>
      </c>
      <c r="J1633" s="60"/>
      <c r="K1633" s="39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1"/>
      <c r="AF1633" s="10"/>
      <c r="AG1633" s="10"/>
      <c r="AH1633" s="10"/>
      <c r="AI1633" s="10"/>
    </row>
    <row r="1634" spans="1:35" ht="15.95" customHeight="1" x14ac:dyDescent="0.2">
      <c r="A1634" s="46" t="s">
        <v>62</v>
      </c>
      <c r="B1634" s="46" t="s">
        <v>726</v>
      </c>
      <c r="C1634" s="46" t="s">
        <v>727</v>
      </c>
      <c r="D1634" s="46" t="s">
        <v>1994</v>
      </c>
      <c r="E1634" s="46" t="s">
        <v>2005</v>
      </c>
      <c r="F1634" s="47">
        <v>6.5000000000000002E-2</v>
      </c>
      <c r="G1634" s="46" t="s">
        <v>943</v>
      </c>
      <c r="H1634" s="48">
        <v>6.5000000000000002E-2</v>
      </c>
      <c r="I1634" s="46" t="s">
        <v>2004</v>
      </c>
      <c r="J1634" s="60"/>
      <c r="K1634" s="39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1"/>
      <c r="AF1634" s="10"/>
      <c r="AG1634" s="10"/>
      <c r="AH1634" s="10"/>
      <c r="AI1634" s="10"/>
    </row>
    <row r="1635" spans="1:35" ht="15.95" customHeight="1" x14ac:dyDescent="0.2">
      <c r="A1635" s="46" t="s">
        <v>63</v>
      </c>
      <c r="B1635" s="46" t="s">
        <v>726</v>
      </c>
      <c r="C1635" s="46" t="s">
        <v>727</v>
      </c>
      <c r="D1635" s="46" t="s">
        <v>1994</v>
      </c>
      <c r="E1635" s="46" t="s">
        <v>2009</v>
      </c>
      <c r="F1635" s="47">
        <v>0.13619999999999999</v>
      </c>
      <c r="G1635" s="46" t="s">
        <v>729</v>
      </c>
      <c r="H1635" s="48">
        <v>0.13619999999999999</v>
      </c>
      <c r="I1635" s="46" t="s">
        <v>1996</v>
      </c>
      <c r="J1635" s="60"/>
      <c r="K1635" s="39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1"/>
      <c r="AF1635" s="10"/>
      <c r="AG1635" s="10"/>
      <c r="AH1635" s="10"/>
      <c r="AI1635" s="10"/>
    </row>
    <row r="1636" spans="1:35" ht="15.95" customHeight="1" x14ac:dyDescent="0.2">
      <c r="A1636" s="46" t="s">
        <v>64</v>
      </c>
      <c r="B1636" s="46" t="s">
        <v>726</v>
      </c>
      <c r="C1636" s="46" t="s">
        <v>727</v>
      </c>
      <c r="D1636" s="46" t="s">
        <v>1994</v>
      </c>
      <c r="E1636" s="50">
        <v>192</v>
      </c>
      <c r="F1636" s="47">
        <v>0.89</v>
      </c>
      <c r="G1636" s="46" t="s">
        <v>729</v>
      </c>
      <c r="H1636" s="48">
        <v>0.89</v>
      </c>
      <c r="I1636" s="46" t="s">
        <v>2010</v>
      </c>
      <c r="J1636" s="60"/>
      <c r="K1636" s="39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1"/>
      <c r="AF1636" s="10"/>
      <c r="AG1636" s="10"/>
      <c r="AH1636" s="10"/>
      <c r="AI1636" s="10"/>
    </row>
    <row r="1637" spans="1:35" ht="15.95" customHeight="1" x14ac:dyDescent="0.2">
      <c r="A1637" s="46" t="s">
        <v>65</v>
      </c>
      <c r="B1637" s="46" t="s">
        <v>726</v>
      </c>
      <c r="C1637" s="46" t="s">
        <v>727</v>
      </c>
      <c r="D1637" s="46" t="s">
        <v>1994</v>
      </c>
      <c r="E1637" s="46" t="s">
        <v>2011</v>
      </c>
      <c r="F1637" s="47">
        <v>6.3899999999999998E-2</v>
      </c>
      <c r="G1637" s="46" t="s">
        <v>30</v>
      </c>
      <c r="H1637" s="48">
        <v>6.3899999999999998E-2</v>
      </c>
      <c r="I1637" s="46" t="s">
        <v>2012</v>
      </c>
      <c r="J1637" s="49" t="s">
        <v>2013</v>
      </c>
      <c r="K1637" s="39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1"/>
      <c r="AF1637" s="10"/>
      <c r="AG1637" s="10"/>
      <c r="AH1637" s="10"/>
      <c r="AI1637" s="10"/>
    </row>
    <row r="1638" spans="1:35" ht="15.95" customHeight="1" x14ac:dyDescent="0.2">
      <c r="A1638" s="46" t="s">
        <v>66</v>
      </c>
      <c r="B1638" s="46" t="s">
        <v>726</v>
      </c>
      <c r="C1638" s="46" t="s">
        <v>727</v>
      </c>
      <c r="D1638" s="46" t="s">
        <v>1994</v>
      </c>
      <c r="E1638" s="46" t="s">
        <v>2014</v>
      </c>
      <c r="F1638" s="47">
        <v>5.91E-2</v>
      </c>
      <c r="G1638" s="46" t="s">
        <v>30</v>
      </c>
      <c r="H1638" s="48">
        <v>5.91E-2</v>
      </c>
      <c r="I1638" s="46" t="s">
        <v>2012</v>
      </c>
      <c r="J1638" s="60"/>
      <c r="K1638" s="39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1"/>
      <c r="AF1638" s="10"/>
      <c r="AG1638" s="10"/>
      <c r="AH1638" s="10"/>
      <c r="AI1638" s="10"/>
    </row>
    <row r="1639" spans="1:35" ht="15.95" customHeight="1" x14ac:dyDescent="0.2">
      <c r="A1639" s="46" t="s">
        <v>67</v>
      </c>
      <c r="B1639" s="46" t="s">
        <v>726</v>
      </c>
      <c r="C1639" s="46" t="s">
        <v>727</v>
      </c>
      <c r="D1639" s="46" t="s">
        <v>1994</v>
      </c>
      <c r="E1639" s="46" t="s">
        <v>2015</v>
      </c>
      <c r="F1639" s="47">
        <v>0.32079999999999997</v>
      </c>
      <c r="G1639" s="46" t="s">
        <v>729</v>
      </c>
      <c r="H1639" s="48">
        <v>0.32079999999999997</v>
      </c>
      <c r="I1639" s="46" t="s">
        <v>1996</v>
      </c>
      <c r="J1639" s="60"/>
      <c r="K1639" s="39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1"/>
      <c r="AF1639" s="10"/>
      <c r="AG1639" s="10"/>
      <c r="AH1639" s="10"/>
      <c r="AI1639" s="10"/>
    </row>
    <row r="1640" spans="1:35" ht="15.95" customHeight="1" x14ac:dyDescent="0.2">
      <c r="A1640" s="46" t="s">
        <v>68</v>
      </c>
      <c r="B1640" s="46" t="s">
        <v>726</v>
      </c>
      <c r="C1640" s="46" t="s">
        <v>727</v>
      </c>
      <c r="D1640" s="46" t="s">
        <v>1994</v>
      </c>
      <c r="E1640" s="46" t="s">
        <v>2016</v>
      </c>
      <c r="F1640" s="47">
        <v>4.87E-2</v>
      </c>
      <c r="G1640" s="46" t="s">
        <v>729</v>
      </c>
      <c r="H1640" s="48">
        <v>4.87E-2</v>
      </c>
      <c r="I1640" s="46" t="s">
        <v>1996</v>
      </c>
      <c r="J1640" s="60"/>
      <c r="K1640" s="39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1"/>
      <c r="AF1640" s="10"/>
      <c r="AG1640" s="10"/>
      <c r="AH1640" s="10"/>
      <c r="AI1640" s="10"/>
    </row>
    <row r="1641" spans="1:35" ht="15.95" customHeight="1" x14ac:dyDescent="0.2">
      <c r="A1641" s="46" t="s">
        <v>69</v>
      </c>
      <c r="B1641" s="46" t="s">
        <v>726</v>
      </c>
      <c r="C1641" s="46" t="s">
        <v>727</v>
      </c>
      <c r="D1641" s="46" t="s">
        <v>1994</v>
      </c>
      <c r="E1641" s="46" t="s">
        <v>2017</v>
      </c>
      <c r="F1641" s="47">
        <v>7.7299999999999994E-2</v>
      </c>
      <c r="G1641" s="46" t="s">
        <v>1011</v>
      </c>
      <c r="H1641" s="48">
        <v>7.7299999999999994E-2</v>
      </c>
      <c r="I1641" s="46" t="s">
        <v>2018</v>
      </c>
      <c r="J1641" s="60"/>
      <c r="K1641" s="39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1"/>
      <c r="AF1641" s="10"/>
      <c r="AG1641" s="10"/>
      <c r="AH1641" s="10"/>
      <c r="AI1641" s="10"/>
    </row>
    <row r="1642" spans="1:35" ht="15.95" customHeight="1" x14ac:dyDescent="0.2">
      <c r="A1642" s="46" t="s">
        <v>70</v>
      </c>
      <c r="B1642" s="46" t="s">
        <v>726</v>
      </c>
      <c r="C1642" s="46" t="s">
        <v>727</v>
      </c>
      <c r="D1642" s="46" t="s">
        <v>1994</v>
      </c>
      <c r="E1642" s="50">
        <v>198</v>
      </c>
      <c r="F1642" s="47">
        <v>0.01</v>
      </c>
      <c r="G1642" s="46" t="s">
        <v>729</v>
      </c>
      <c r="H1642" s="48">
        <v>0.01</v>
      </c>
      <c r="I1642" s="46" t="s">
        <v>2010</v>
      </c>
      <c r="J1642" s="60"/>
      <c r="K1642" s="39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1"/>
      <c r="AF1642" s="10"/>
      <c r="AG1642" s="10"/>
      <c r="AH1642" s="10"/>
      <c r="AI1642" s="10"/>
    </row>
    <row r="1643" spans="1:35" ht="15.95" customHeight="1" x14ac:dyDescent="0.2">
      <c r="A1643" s="46" t="s">
        <v>71</v>
      </c>
      <c r="B1643" s="46" t="s">
        <v>726</v>
      </c>
      <c r="C1643" s="46" t="s">
        <v>727</v>
      </c>
      <c r="D1643" s="46" t="s">
        <v>1994</v>
      </c>
      <c r="E1643" s="46" t="s">
        <v>2019</v>
      </c>
      <c r="F1643" s="47">
        <v>0.76719999999999999</v>
      </c>
      <c r="G1643" s="46" t="s">
        <v>729</v>
      </c>
      <c r="H1643" s="48">
        <v>0.76719999999999999</v>
      </c>
      <c r="I1643" s="46" t="s">
        <v>1996</v>
      </c>
      <c r="J1643" s="60"/>
      <c r="K1643" s="39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1"/>
      <c r="AF1643" s="10"/>
      <c r="AG1643" s="10"/>
      <c r="AH1643" s="10"/>
      <c r="AI1643" s="10"/>
    </row>
    <row r="1644" spans="1:35" ht="15.95" customHeight="1" x14ac:dyDescent="0.2">
      <c r="A1644" s="46" t="s">
        <v>72</v>
      </c>
      <c r="B1644" s="46" t="s">
        <v>726</v>
      </c>
      <c r="C1644" s="46" t="s">
        <v>727</v>
      </c>
      <c r="D1644" s="46" t="s">
        <v>1994</v>
      </c>
      <c r="E1644" s="46" t="s">
        <v>2020</v>
      </c>
      <c r="F1644" s="47">
        <v>0.50980000000000003</v>
      </c>
      <c r="G1644" s="46" t="s">
        <v>729</v>
      </c>
      <c r="H1644" s="48">
        <v>0.50980000000000003</v>
      </c>
      <c r="I1644" s="46" t="s">
        <v>1996</v>
      </c>
      <c r="J1644" s="60"/>
      <c r="K1644" s="39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1"/>
      <c r="AF1644" s="10"/>
      <c r="AG1644" s="10"/>
      <c r="AH1644" s="10"/>
      <c r="AI1644" s="10"/>
    </row>
    <row r="1645" spans="1:35" ht="15.95" customHeight="1" x14ac:dyDescent="0.2">
      <c r="A1645" s="46" t="s">
        <v>73</v>
      </c>
      <c r="B1645" s="43" t="s">
        <v>726</v>
      </c>
      <c r="C1645" s="43" t="s">
        <v>727</v>
      </c>
      <c r="D1645" s="43" t="s">
        <v>1994</v>
      </c>
      <c r="E1645" s="51">
        <v>232</v>
      </c>
      <c r="F1645" s="44">
        <v>0.87</v>
      </c>
      <c r="G1645" s="43" t="s">
        <v>729</v>
      </c>
      <c r="H1645" s="45">
        <v>0.87</v>
      </c>
      <c r="I1645" s="46" t="s">
        <v>2010</v>
      </c>
      <c r="J1645" s="61"/>
      <c r="K1645" s="38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1"/>
      <c r="AF1645" s="10"/>
      <c r="AG1645" s="10"/>
      <c r="AH1645" s="10"/>
      <c r="AI1645" s="10"/>
    </row>
    <row r="1646" spans="1:35" ht="15.95" customHeight="1" x14ac:dyDescent="0.2">
      <c r="A1646" s="46" t="s">
        <v>74</v>
      </c>
      <c r="B1646" s="46" t="s">
        <v>726</v>
      </c>
      <c r="C1646" s="46" t="s">
        <v>727</v>
      </c>
      <c r="D1646" s="46" t="s">
        <v>1994</v>
      </c>
      <c r="E1646" s="50">
        <v>237</v>
      </c>
      <c r="F1646" s="47">
        <v>1.1116999999999999</v>
      </c>
      <c r="G1646" s="46" t="s">
        <v>729</v>
      </c>
      <c r="H1646" s="48">
        <v>1.1116999999999999</v>
      </c>
      <c r="I1646" s="46" t="s">
        <v>2010</v>
      </c>
      <c r="J1646" s="60"/>
      <c r="K1646" s="39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1"/>
      <c r="AF1646" s="10"/>
      <c r="AG1646" s="10"/>
      <c r="AH1646" s="10"/>
      <c r="AI1646" s="10"/>
    </row>
    <row r="1647" spans="1:35" ht="15.95" customHeight="1" x14ac:dyDescent="0.2">
      <c r="A1647" s="46" t="s">
        <v>75</v>
      </c>
      <c r="B1647" s="46" t="s">
        <v>726</v>
      </c>
      <c r="C1647" s="46" t="s">
        <v>727</v>
      </c>
      <c r="D1647" s="46" t="s">
        <v>1994</v>
      </c>
      <c r="E1647" s="50">
        <v>239</v>
      </c>
      <c r="F1647" s="47">
        <v>0.09</v>
      </c>
      <c r="G1647" s="46" t="s">
        <v>729</v>
      </c>
      <c r="H1647" s="48">
        <v>0.09</v>
      </c>
      <c r="I1647" s="46" t="s">
        <v>2010</v>
      </c>
      <c r="J1647" s="60"/>
      <c r="K1647" s="39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1"/>
      <c r="AF1647" s="10"/>
      <c r="AG1647" s="10"/>
      <c r="AH1647" s="10"/>
      <c r="AI1647" s="10"/>
    </row>
    <row r="1648" spans="1:35" ht="15.95" customHeight="1" x14ac:dyDescent="0.2">
      <c r="A1648" s="46" t="s">
        <v>76</v>
      </c>
      <c r="B1648" s="46" t="s">
        <v>726</v>
      </c>
      <c r="C1648" s="46" t="s">
        <v>727</v>
      </c>
      <c r="D1648" s="46" t="s">
        <v>1994</v>
      </c>
      <c r="E1648" s="50">
        <v>272</v>
      </c>
      <c r="F1648" s="47">
        <v>7.0000000000000007E-2</v>
      </c>
      <c r="G1648" s="46" t="s">
        <v>729</v>
      </c>
      <c r="H1648" s="48">
        <v>7.0000000000000007E-2</v>
      </c>
      <c r="I1648" s="46" t="s">
        <v>1996</v>
      </c>
      <c r="J1648" s="60"/>
      <c r="K1648" s="39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1"/>
      <c r="AF1648" s="10"/>
      <c r="AG1648" s="10"/>
      <c r="AH1648" s="10"/>
      <c r="AI1648" s="10"/>
    </row>
    <row r="1649" spans="1:35" ht="15.95" customHeight="1" x14ac:dyDescent="0.2">
      <c r="A1649" s="46" t="s">
        <v>77</v>
      </c>
      <c r="B1649" s="46" t="s">
        <v>726</v>
      </c>
      <c r="C1649" s="46" t="s">
        <v>727</v>
      </c>
      <c r="D1649" s="46" t="s">
        <v>1994</v>
      </c>
      <c r="E1649" s="50">
        <v>274</v>
      </c>
      <c r="F1649" s="47">
        <v>1.3814</v>
      </c>
      <c r="G1649" s="46" t="s">
        <v>729</v>
      </c>
      <c r="H1649" s="48">
        <v>1.3814</v>
      </c>
      <c r="I1649" s="46" t="s">
        <v>1996</v>
      </c>
      <c r="J1649" s="60"/>
      <c r="K1649" s="39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1"/>
      <c r="AF1649" s="10"/>
      <c r="AG1649" s="10"/>
      <c r="AH1649" s="10"/>
      <c r="AI1649" s="10"/>
    </row>
    <row r="1650" spans="1:35" ht="15.95" customHeight="1" x14ac:dyDescent="0.2">
      <c r="A1650" s="46" t="s">
        <v>78</v>
      </c>
      <c r="B1650" s="46" t="s">
        <v>726</v>
      </c>
      <c r="C1650" s="46" t="s">
        <v>727</v>
      </c>
      <c r="D1650" s="46" t="s">
        <v>1994</v>
      </c>
      <c r="E1650" s="46" t="s">
        <v>2021</v>
      </c>
      <c r="F1650" s="47">
        <v>0.20660000000000001</v>
      </c>
      <c r="G1650" s="46" t="s">
        <v>729</v>
      </c>
      <c r="H1650" s="48">
        <v>0.20660000000000001</v>
      </c>
      <c r="I1650" s="46" t="s">
        <v>1996</v>
      </c>
      <c r="J1650" s="60"/>
      <c r="K1650" s="39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1"/>
      <c r="AF1650" s="10"/>
      <c r="AG1650" s="10"/>
      <c r="AH1650" s="10"/>
      <c r="AI1650" s="10"/>
    </row>
    <row r="1651" spans="1:35" ht="15.95" customHeight="1" x14ac:dyDescent="0.2">
      <c r="A1651" s="46" t="s">
        <v>79</v>
      </c>
      <c r="B1651" s="46" t="s">
        <v>726</v>
      </c>
      <c r="C1651" s="46" t="s">
        <v>727</v>
      </c>
      <c r="D1651" s="46" t="s">
        <v>1994</v>
      </c>
      <c r="E1651" s="46" t="s">
        <v>2022</v>
      </c>
      <c r="F1651" s="47">
        <v>0.02</v>
      </c>
      <c r="G1651" s="46" t="s">
        <v>729</v>
      </c>
      <c r="H1651" s="48">
        <v>0.02</v>
      </c>
      <c r="I1651" s="46" t="s">
        <v>1996</v>
      </c>
      <c r="J1651" s="60"/>
      <c r="K1651" s="39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1"/>
      <c r="AF1651" s="10"/>
      <c r="AG1651" s="10"/>
      <c r="AH1651" s="10"/>
      <c r="AI1651" s="10"/>
    </row>
    <row r="1652" spans="1:35" ht="15.95" customHeight="1" x14ac:dyDescent="0.2">
      <c r="A1652" s="46" t="s">
        <v>80</v>
      </c>
      <c r="B1652" s="46" t="s">
        <v>726</v>
      </c>
      <c r="C1652" s="46" t="s">
        <v>727</v>
      </c>
      <c r="D1652" s="46" t="s">
        <v>1994</v>
      </c>
      <c r="E1652" s="46" t="s">
        <v>854</v>
      </c>
      <c r="F1652" s="47">
        <v>0.56999999999999995</v>
      </c>
      <c r="G1652" s="46" t="s">
        <v>729</v>
      </c>
      <c r="H1652" s="48">
        <v>0.56999999999999995</v>
      </c>
      <c r="I1652" s="46" t="s">
        <v>1996</v>
      </c>
      <c r="J1652" s="60"/>
      <c r="K1652" s="39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1"/>
      <c r="AF1652" s="10"/>
      <c r="AG1652" s="10"/>
      <c r="AH1652" s="10"/>
      <c r="AI1652" s="10"/>
    </row>
    <row r="1653" spans="1:35" ht="15.95" customHeight="1" x14ac:dyDescent="0.2">
      <c r="A1653" s="46" t="s">
        <v>81</v>
      </c>
      <c r="B1653" s="46" t="s">
        <v>726</v>
      </c>
      <c r="C1653" s="46" t="s">
        <v>727</v>
      </c>
      <c r="D1653" s="46" t="s">
        <v>1994</v>
      </c>
      <c r="E1653" s="46" t="s">
        <v>2023</v>
      </c>
      <c r="F1653" s="47">
        <v>0.36</v>
      </c>
      <c r="G1653" s="46" t="s">
        <v>729</v>
      </c>
      <c r="H1653" s="48">
        <v>0.36</v>
      </c>
      <c r="I1653" s="46" t="s">
        <v>1996</v>
      </c>
      <c r="J1653" s="60"/>
      <c r="K1653" s="39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1"/>
      <c r="AF1653" s="10"/>
      <c r="AG1653" s="10"/>
      <c r="AH1653" s="10"/>
      <c r="AI1653" s="10"/>
    </row>
    <row r="1654" spans="1:35" ht="15.95" customHeight="1" x14ac:dyDescent="0.2">
      <c r="A1654" s="46" t="s">
        <v>82</v>
      </c>
      <c r="B1654" s="46" t="s">
        <v>726</v>
      </c>
      <c r="C1654" s="46" t="s">
        <v>727</v>
      </c>
      <c r="D1654" s="46" t="s">
        <v>1994</v>
      </c>
      <c r="E1654" s="50">
        <v>303</v>
      </c>
      <c r="F1654" s="47">
        <v>0.11</v>
      </c>
      <c r="G1654" s="46" t="s">
        <v>729</v>
      </c>
      <c r="H1654" s="48">
        <v>0.11</v>
      </c>
      <c r="I1654" s="46" t="s">
        <v>1996</v>
      </c>
      <c r="J1654" s="60"/>
      <c r="K1654" s="39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1"/>
      <c r="AF1654" s="10"/>
      <c r="AG1654" s="10"/>
      <c r="AH1654" s="10"/>
      <c r="AI1654" s="10"/>
    </row>
    <row r="1655" spans="1:35" ht="15.95" customHeight="1" x14ac:dyDescent="0.2">
      <c r="A1655" s="178" t="s">
        <v>83</v>
      </c>
      <c r="B1655" s="178" t="s">
        <v>726</v>
      </c>
      <c r="C1655" s="178" t="s">
        <v>727</v>
      </c>
      <c r="D1655" s="178" t="s">
        <v>1994</v>
      </c>
      <c r="E1655" s="178" t="s">
        <v>2024</v>
      </c>
      <c r="F1655" s="176">
        <v>0.14849999999999999</v>
      </c>
      <c r="G1655" s="46" t="s">
        <v>48</v>
      </c>
      <c r="H1655" s="62">
        <v>7.0000000000000007E-2</v>
      </c>
      <c r="I1655" s="180" t="s">
        <v>1996</v>
      </c>
      <c r="J1655" s="174"/>
      <c r="K1655" s="39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1"/>
      <c r="AF1655" s="10"/>
      <c r="AG1655" s="10"/>
      <c r="AH1655" s="10"/>
      <c r="AI1655" s="10"/>
    </row>
    <row r="1656" spans="1:35" ht="15.95" customHeight="1" x14ac:dyDescent="0.2">
      <c r="A1656" s="179"/>
      <c r="B1656" s="179"/>
      <c r="C1656" s="179"/>
      <c r="D1656" s="179"/>
      <c r="E1656" s="179"/>
      <c r="F1656" s="177"/>
      <c r="G1656" s="62" t="s">
        <v>729</v>
      </c>
      <c r="H1656" s="62">
        <v>7.85E-2</v>
      </c>
      <c r="I1656" s="181"/>
      <c r="J1656" s="175"/>
      <c r="K1656" s="39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1"/>
      <c r="AF1656" s="10"/>
      <c r="AG1656" s="10"/>
      <c r="AH1656" s="10"/>
      <c r="AI1656" s="10"/>
    </row>
    <row r="1657" spans="1:35" ht="15.95" customHeight="1" x14ac:dyDescent="0.2">
      <c r="A1657" s="46" t="s">
        <v>84</v>
      </c>
      <c r="B1657" s="46" t="s">
        <v>726</v>
      </c>
      <c r="C1657" s="46" t="s">
        <v>727</v>
      </c>
      <c r="D1657" s="46" t="s">
        <v>1994</v>
      </c>
      <c r="E1657" s="50">
        <v>319</v>
      </c>
      <c r="F1657" s="47">
        <v>0.2329</v>
      </c>
      <c r="G1657" s="46" t="s">
        <v>729</v>
      </c>
      <c r="H1657" s="48">
        <v>0.2329</v>
      </c>
      <c r="I1657" s="46" t="s">
        <v>1996</v>
      </c>
      <c r="J1657" s="60"/>
      <c r="K1657" s="39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1"/>
      <c r="AF1657" s="10"/>
      <c r="AG1657" s="10"/>
      <c r="AH1657" s="10"/>
      <c r="AI1657" s="10"/>
    </row>
    <row r="1658" spans="1:35" ht="15.95" customHeight="1" x14ac:dyDescent="0.2">
      <c r="A1658" s="46" t="s">
        <v>85</v>
      </c>
      <c r="B1658" s="46" t="s">
        <v>726</v>
      </c>
      <c r="C1658" s="46" t="s">
        <v>727</v>
      </c>
      <c r="D1658" s="46" t="s">
        <v>1994</v>
      </c>
      <c r="E1658" s="50">
        <v>324</v>
      </c>
      <c r="F1658" s="47">
        <v>0.32869999999999999</v>
      </c>
      <c r="G1658" s="46" t="s">
        <v>729</v>
      </c>
      <c r="H1658" s="48">
        <v>0.32869999999999999</v>
      </c>
      <c r="I1658" s="46" t="s">
        <v>1996</v>
      </c>
      <c r="J1658" s="60"/>
      <c r="K1658" s="39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1"/>
      <c r="AF1658" s="10"/>
      <c r="AG1658" s="10"/>
      <c r="AH1658" s="10"/>
      <c r="AI1658" s="10"/>
    </row>
    <row r="1659" spans="1:35" ht="15.95" customHeight="1" x14ac:dyDescent="0.2">
      <c r="A1659" s="46" t="s">
        <v>86</v>
      </c>
      <c r="B1659" s="46" t="s">
        <v>726</v>
      </c>
      <c r="C1659" s="46" t="s">
        <v>727</v>
      </c>
      <c r="D1659" s="46" t="s">
        <v>1994</v>
      </c>
      <c r="E1659" s="50">
        <v>367</v>
      </c>
      <c r="F1659" s="47">
        <v>0.3765</v>
      </c>
      <c r="G1659" s="46" t="s">
        <v>729</v>
      </c>
      <c r="H1659" s="48">
        <v>0.3765</v>
      </c>
      <c r="I1659" s="46" t="s">
        <v>1996</v>
      </c>
      <c r="J1659" s="60"/>
      <c r="K1659" s="39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1"/>
      <c r="AF1659" s="10"/>
      <c r="AG1659" s="10"/>
      <c r="AH1659" s="10"/>
      <c r="AI1659" s="10"/>
    </row>
    <row r="1660" spans="1:35" ht="15.95" customHeight="1" x14ac:dyDescent="0.2">
      <c r="A1660" s="46" t="s">
        <v>87</v>
      </c>
      <c r="B1660" s="46" t="s">
        <v>726</v>
      </c>
      <c r="C1660" s="46" t="s">
        <v>727</v>
      </c>
      <c r="D1660" s="46" t="s">
        <v>1994</v>
      </c>
      <c r="E1660" s="50">
        <v>368</v>
      </c>
      <c r="F1660" s="47">
        <v>0.16250000000000001</v>
      </c>
      <c r="G1660" s="46" t="s">
        <v>48</v>
      </c>
      <c r="H1660" s="48">
        <v>0.16250000000000001</v>
      </c>
      <c r="I1660" s="46" t="s">
        <v>1996</v>
      </c>
      <c r="J1660" s="60"/>
      <c r="K1660" s="39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1"/>
      <c r="AF1660" s="10"/>
      <c r="AG1660" s="10"/>
      <c r="AH1660" s="10"/>
      <c r="AI1660" s="10"/>
    </row>
    <row r="1661" spans="1:35" ht="15.95" customHeight="1" x14ac:dyDescent="0.2">
      <c r="A1661" s="46" t="s">
        <v>88</v>
      </c>
      <c r="B1661" s="46" t="s">
        <v>726</v>
      </c>
      <c r="C1661" s="46" t="s">
        <v>727</v>
      </c>
      <c r="D1661" s="46" t="s">
        <v>1994</v>
      </c>
      <c r="E1661" s="50">
        <v>369</v>
      </c>
      <c r="F1661" s="47">
        <v>0.309</v>
      </c>
      <c r="G1661" s="46" t="s">
        <v>729</v>
      </c>
      <c r="H1661" s="48">
        <v>0.309</v>
      </c>
      <c r="I1661" s="46" t="s">
        <v>1996</v>
      </c>
      <c r="J1661" s="60"/>
      <c r="K1661" s="39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1"/>
      <c r="AF1661" s="10"/>
      <c r="AG1661" s="10"/>
      <c r="AH1661" s="10"/>
      <c r="AI1661" s="10"/>
    </row>
    <row r="1662" spans="1:35" ht="15.95" customHeight="1" x14ac:dyDescent="0.2">
      <c r="A1662" s="46" t="s">
        <v>89</v>
      </c>
      <c r="B1662" s="46" t="s">
        <v>726</v>
      </c>
      <c r="C1662" s="46" t="s">
        <v>727</v>
      </c>
      <c r="D1662" s="46" t="s">
        <v>1994</v>
      </c>
      <c r="E1662" s="46" t="s">
        <v>2025</v>
      </c>
      <c r="F1662" s="47">
        <v>0.17849999999999999</v>
      </c>
      <c r="G1662" s="46" t="s">
        <v>729</v>
      </c>
      <c r="H1662" s="48">
        <v>0.17849999999999999</v>
      </c>
      <c r="I1662" s="46" t="s">
        <v>1996</v>
      </c>
      <c r="J1662" s="60"/>
      <c r="K1662" s="39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1"/>
      <c r="AF1662" s="10"/>
      <c r="AG1662" s="10"/>
      <c r="AH1662" s="10"/>
      <c r="AI1662" s="10"/>
    </row>
    <row r="1663" spans="1:35" ht="15.95" customHeight="1" x14ac:dyDescent="0.2">
      <c r="A1663" s="46" t="s">
        <v>90</v>
      </c>
      <c r="B1663" s="46" t="s">
        <v>726</v>
      </c>
      <c r="C1663" s="46" t="s">
        <v>727</v>
      </c>
      <c r="D1663" s="46" t="s">
        <v>1994</v>
      </c>
      <c r="E1663" s="46" t="s">
        <v>2026</v>
      </c>
      <c r="F1663" s="47">
        <v>0.60340000000000005</v>
      </c>
      <c r="G1663" s="46" t="s">
        <v>729</v>
      </c>
      <c r="H1663" s="48">
        <v>0.60340000000000005</v>
      </c>
      <c r="I1663" s="46" t="s">
        <v>1996</v>
      </c>
      <c r="J1663" s="60"/>
      <c r="K1663" s="39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1"/>
      <c r="AF1663" s="10"/>
      <c r="AG1663" s="10"/>
      <c r="AH1663" s="10"/>
      <c r="AI1663" s="10"/>
    </row>
    <row r="1664" spans="1:35" ht="15.95" customHeight="1" x14ac:dyDescent="0.2">
      <c r="A1664" s="46" t="s">
        <v>91</v>
      </c>
      <c r="B1664" s="46" t="s">
        <v>726</v>
      </c>
      <c r="C1664" s="46" t="s">
        <v>727</v>
      </c>
      <c r="D1664" s="46" t="s">
        <v>1994</v>
      </c>
      <c r="E1664" s="50">
        <v>404</v>
      </c>
      <c r="F1664" s="47">
        <v>0.02</v>
      </c>
      <c r="G1664" s="46" t="s">
        <v>729</v>
      </c>
      <c r="H1664" s="48">
        <v>0.02</v>
      </c>
      <c r="I1664" s="46" t="s">
        <v>1996</v>
      </c>
      <c r="J1664" s="60"/>
      <c r="K1664" s="39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1"/>
      <c r="AF1664" s="10"/>
      <c r="AG1664" s="10"/>
      <c r="AH1664" s="10"/>
      <c r="AI1664" s="10"/>
    </row>
    <row r="1665" spans="1:35" ht="15.95" customHeight="1" x14ac:dyDescent="0.2">
      <c r="A1665" s="46" t="s">
        <v>92</v>
      </c>
      <c r="B1665" s="46" t="s">
        <v>726</v>
      </c>
      <c r="C1665" s="46" t="s">
        <v>727</v>
      </c>
      <c r="D1665" s="46" t="s">
        <v>1994</v>
      </c>
      <c r="E1665" s="50">
        <v>405</v>
      </c>
      <c r="F1665" s="47">
        <v>5.7099999999999998E-2</v>
      </c>
      <c r="G1665" s="46" t="s">
        <v>33</v>
      </c>
      <c r="H1665" s="48">
        <v>5.7099999999999998E-2</v>
      </c>
      <c r="I1665" s="46" t="s">
        <v>2018</v>
      </c>
      <c r="J1665" s="60"/>
      <c r="K1665" s="39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1"/>
      <c r="AF1665" s="10"/>
      <c r="AG1665" s="10"/>
      <c r="AH1665" s="10"/>
      <c r="AI1665" s="10"/>
    </row>
    <row r="1666" spans="1:35" ht="15.95" customHeight="1" x14ac:dyDescent="0.2">
      <c r="A1666" s="46" t="s">
        <v>93</v>
      </c>
      <c r="B1666" s="46" t="s">
        <v>726</v>
      </c>
      <c r="C1666" s="46" t="s">
        <v>727</v>
      </c>
      <c r="D1666" s="46" t="s">
        <v>1994</v>
      </c>
      <c r="E1666" s="50">
        <v>408</v>
      </c>
      <c r="F1666" s="47">
        <v>0.01</v>
      </c>
      <c r="G1666" s="46" t="s">
        <v>729</v>
      </c>
      <c r="H1666" s="48">
        <v>0.01</v>
      </c>
      <c r="I1666" s="46" t="s">
        <v>1996</v>
      </c>
      <c r="J1666" s="60"/>
      <c r="K1666" s="39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1"/>
      <c r="AF1666" s="10"/>
      <c r="AG1666" s="10"/>
      <c r="AH1666" s="10"/>
      <c r="AI1666" s="10"/>
    </row>
    <row r="1667" spans="1:35" ht="15.95" customHeight="1" x14ac:dyDescent="0.2">
      <c r="A1667" s="46" t="s">
        <v>94</v>
      </c>
      <c r="B1667" s="46" t="s">
        <v>726</v>
      </c>
      <c r="C1667" s="46" t="s">
        <v>727</v>
      </c>
      <c r="D1667" s="46" t="s">
        <v>1994</v>
      </c>
      <c r="E1667" s="50">
        <v>421</v>
      </c>
      <c r="F1667" s="47">
        <v>0.05</v>
      </c>
      <c r="G1667" s="46" t="s">
        <v>729</v>
      </c>
      <c r="H1667" s="48">
        <v>0.05</v>
      </c>
      <c r="I1667" s="46" t="s">
        <v>1996</v>
      </c>
      <c r="J1667" s="60"/>
      <c r="K1667" s="39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1"/>
      <c r="AF1667" s="10"/>
      <c r="AG1667" s="10"/>
      <c r="AH1667" s="10"/>
      <c r="AI1667" s="10"/>
    </row>
    <row r="1668" spans="1:35" ht="15.95" customHeight="1" x14ac:dyDescent="0.2">
      <c r="A1668" s="46" t="s">
        <v>95</v>
      </c>
      <c r="B1668" s="46" t="s">
        <v>726</v>
      </c>
      <c r="C1668" s="46" t="s">
        <v>727</v>
      </c>
      <c r="D1668" s="46" t="s">
        <v>1994</v>
      </c>
      <c r="E1668" s="46" t="s">
        <v>2027</v>
      </c>
      <c r="F1668" s="47">
        <v>0.42549999999999999</v>
      </c>
      <c r="G1668" s="46" t="s">
        <v>943</v>
      </c>
      <c r="H1668" s="48">
        <v>0.42549999999999999</v>
      </c>
      <c r="I1668" s="46" t="s">
        <v>2028</v>
      </c>
      <c r="J1668" s="60"/>
      <c r="K1668" s="39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1"/>
      <c r="AF1668" s="10"/>
      <c r="AG1668" s="10"/>
      <c r="AH1668" s="10"/>
      <c r="AI1668" s="10"/>
    </row>
    <row r="1669" spans="1:35" ht="15.95" customHeight="1" x14ac:dyDescent="0.2">
      <c r="A1669" s="46" t="s">
        <v>96</v>
      </c>
      <c r="B1669" s="46" t="s">
        <v>726</v>
      </c>
      <c r="C1669" s="46" t="s">
        <v>727</v>
      </c>
      <c r="D1669" s="46" t="s">
        <v>1994</v>
      </c>
      <c r="E1669" s="46" t="s">
        <v>2029</v>
      </c>
      <c r="F1669" s="47">
        <v>7.0900000000000005E-2</v>
      </c>
      <c r="G1669" s="46" t="s">
        <v>729</v>
      </c>
      <c r="H1669" s="48">
        <v>7.0900000000000005E-2</v>
      </c>
      <c r="I1669" s="46" t="s">
        <v>1996</v>
      </c>
      <c r="J1669" s="60"/>
      <c r="K1669" s="39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1"/>
      <c r="AF1669" s="10"/>
      <c r="AG1669" s="10"/>
      <c r="AH1669" s="10"/>
      <c r="AI1669" s="10"/>
    </row>
    <row r="1670" spans="1:35" ht="15.95" customHeight="1" x14ac:dyDescent="0.2">
      <c r="A1670" s="46" t="s">
        <v>97</v>
      </c>
      <c r="B1670" s="46" t="s">
        <v>726</v>
      </c>
      <c r="C1670" s="46" t="s">
        <v>727</v>
      </c>
      <c r="D1670" s="46" t="s">
        <v>1994</v>
      </c>
      <c r="E1670" s="46" t="s">
        <v>2030</v>
      </c>
      <c r="F1670" s="47">
        <v>4.9599999999999998E-2</v>
      </c>
      <c r="G1670" s="46" t="s">
        <v>729</v>
      </c>
      <c r="H1670" s="48">
        <v>4.9599999999999998E-2</v>
      </c>
      <c r="I1670" s="46" t="s">
        <v>1996</v>
      </c>
      <c r="J1670" s="60"/>
      <c r="K1670" s="39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1"/>
      <c r="AF1670" s="10"/>
      <c r="AG1670" s="10"/>
      <c r="AH1670" s="10"/>
      <c r="AI1670" s="10"/>
    </row>
    <row r="1671" spans="1:35" ht="15.95" customHeight="1" x14ac:dyDescent="0.2">
      <c r="A1671" s="46" t="s">
        <v>98</v>
      </c>
      <c r="B1671" s="46" t="s">
        <v>726</v>
      </c>
      <c r="C1671" s="46" t="s">
        <v>727</v>
      </c>
      <c r="D1671" s="46" t="s">
        <v>1994</v>
      </c>
      <c r="E1671" s="46" t="s">
        <v>2031</v>
      </c>
      <c r="F1671" s="47">
        <v>0.52380000000000004</v>
      </c>
      <c r="G1671" s="46" t="s">
        <v>729</v>
      </c>
      <c r="H1671" s="48">
        <v>0.52380000000000004</v>
      </c>
      <c r="I1671" s="46" t="s">
        <v>1996</v>
      </c>
      <c r="J1671" s="60"/>
      <c r="K1671" s="39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1"/>
      <c r="AF1671" s="10"/>
      <c r="AG1671" s="10"/>
      <c r="AH1671" s="10"/>
      <c r="AI1671" s="10"/>
    </row>
    <row r="1672" spans="1:35" ht="15.95" customHeight="1" x14ac:dyDescent="0.2">
      <c r="A1672" s="46" t="s">
        <v>99</v>
      </c>
      <c r="B1672" s="46" t="s">
        <v>726</v>
      </c>
      <c r="C1672" s="46" t="s">
        <v>727</v>
      </c>
      <c r="D1672" s="46" t="s">
        <v>1994</v>
      </c>
      <c r="E1672" s="46" t="s">
        <v>1499</v>
      </c>
      <c r="F1672" s="47">
        <v>0.32440000000000002</v>
      </c>
      <c r="G1672" s="46" t="s">
        <v>729</v>
      </c>
      <c r="H1672" s="48">
        <v>0.32440000000000002</v>
      </c>
      <c r="I1672" s="46" t="s">
        <v>1996</v>
      </c>
      <c r="J1672" s="60"/>
      <c r="K1672" s="39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1"/>
      <c r="AF1672" s="10"/>
      <c r="AG1672" s="10"/>
      <c r="AH1672" s="10"/>
      <c r="AI1672" s="10"/>
    </row>
    <row r="1673" spans="1:35" ht="15.95" customHeight="1" x14ac:dyDescent="0.2">
      <c r="A1673" s="46" t="s">
        <v>100</v>
      </c>
      <c r="B1673" s="46" t="s">
        <v>726</v>
      </c>
      <c r="C1673" s="46" t="s">
        <v>727</v>
      </c>
      <c r="D1673" s="46" t="s">
        <v>1994</v>
      </c>
      <c r="E1673" s="46" t="s">
        <v>2032</v>
      </c>
      <c r="F1673" s="47">
        <v>0.32269999999999999</v>
      </c>
      <c r="G1673" s="46" t="s">
        <v>729</v>
      </c>
      <c r="H1673" s="48">
        <v>0.32269999999999999</v>
      </c>
      <c r="I1673" s="46" t="s">
        <v>1996</v>
      </c>
      <c r="J1673" s="60"/>
      <c r="K1673" s="39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1"/>
      <c r="AF1673" s="10"/>
      <c r="AG1673" s="10"/>
      <c r="AH1673" s="10"/>
      <c r="AI1673" s="10"/>
    </row>
    <row r="1674" spans="1:35" ht="15.95" customHeight="1" x14ac:dyDescent="0.2">
      <c r="A1674" s="46" t="s">
        <v>101</v>
      </c>
      <c r="B1674" s="46" t="s">
        <v>726</v>
      </c>
      <c r="C1674" s="46" t="s">
        <v>727</v>
      </c>
      <c r="D1674" s="46" t="s">
        <v>1994</v>
      </c>
      <c r="E1674" s="50">
        <v>668</v>
      </c>
      <c r="F1674" s="47">
        <v>0.24360000000000001</v>
      </c>
      <c r="G1674" s="46" t="s">
        <v>729</v>
      </c>
      <c r="H1674" s="48">
        <v>0.24360000000000001</v>
      </c>
      <c r="I1674" s="46" t="s">
        <v>1996</v>
      </c>
      <c r="J1674" s="60"/>
      <c r="K1674" s="39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1"/>
      <c r="AF1674" s="10"/>
      <c r="AG1674" s="10"/>
      <c r="AH1674" s="10"/>
      <c r="AI1674" s="10"/>
    </row>
    <row r="1675" spans="1:35" ht="15.95" customHeight="1" x14ac:dyDescent="0.2">
      <c r="A1675" s="46" t="s">
        <v>102</v>
      </c>
      <c r="B1675" s="46" t="s">
        <v>726</v>
      </c>
      <c r="C1675" s="46" t="s">
        <v>727</v>
      </c>
      <c r="D1675" s="46" t="s">
        <v>1994</v>
      </c>
      <c r="E1675" s="50">
        <v>671</v>
      </c>
      <c r="F1675" s="47">
        <v>1.5621</v>
      </c>
      <c r="G1675" s="46" t="s">
        <v>729</v>
      </c>
      <c r="H1675" s="48">
        <v>1.5621</v>
      </c>
      <c r="I1675" s="46" t="s">
        <v>1996</v>
      </c>
      <c r="J1675" s="49" t="s">
        <v>2033</v>
      </c>
      <c r="K1675" s="39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1"/>
      <c r="AF1675" s="10"/>
      <c r="AG1675" s="10"/>
      <c r="AH1675" s="10"/>
      <c r="AI1675" s="10"/>
    </row>
    <row r="1676" spans="1:35" ht="15.95" customHeight="1" x14ac:dyDescent="0.2">
      <c r="A1676" s="46" t="s">
        <v>103</v>
      </c>
      <c r="B1676" s="46" t="s">
        <v>726</v>
      </c>
      <c r="C1676" s="46" t="s">
        <v>727</v>
      </c>
      <c r="D1676" s="46" t="s">
        <v>1994</v>
      </c>
      <c r="E1676" s="50">
        <v>677</v>
      </c>
      <c r="F1676" s="47">
        <v>0.1</v>
      </c>
      <c r="G1676" s="46" t="s">
        <v>729</v>
      </c>
      <c r="H1676" s="48">
        <v>0.1</v>
      </c>
      <c r="I1676" s="46" t="s">
        <v>1996</v>
      </c>
      <c r="J1676" s="60"/>
      <c r="K1676" s="39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1"/>
      <c r="AF1676" s="10"/>
      <c r="AG1676" s="10"/>
      <c r="AH1676" s="10"/>
      <c r="AI1676" s="10"/>
    </row>
    <row r="1677" spans="1:35" ht="15.95" customHeight="1" x14ac:dyDescent="0.2">
      <c r="A1677" s="46" t="s">
        <v>104</v>
      </c>
      <c r="B1677" s="43" t="s">
        <v>726</v>
      </c>
      <c r="C1677" s="43" t="s">
        <v>727</v>
      </c>
      <c r="D1677" s="43" t="s">
        <v>1994</v>
      </c>
      <c r="E1677" s="51">
        <v>697</v>
      </c>
      <c r="F1677" s="44">
        <v>0.01</v>
      </c>
      <c r="G1677" s="43" t="s">
        <v>729</v>
      </c>
      <c r="H1677" s="45">
        <v>0.01</v>
      </c>
      <c r="I1677" s="46" t="s">
        <v>1996</v>
      </c>
      <c r="J1677" s="61"/>
      <c r="K1677" s="38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1"/>
      <c r="AF1677" s="10"/>
      <c r="AG1677" s="10"/>
      <c r="AH1677" s="10"/>
      <c r="AI1677" s="10"/>
    </row>
    <row r="1678" spans="1:35" ht="15.95" customHeight="1" x14ac:dyDescent="0.2">
      <c r="A1678" s="46" t="s">
        <v>105</v>
      </c>
      <c r="B1678" s="46" t="s">
        <v>726</v>
      </c>
      <c r="C1678" s="46" t="s">
        <v>727</v>
      </c>
      <c r="D1678" s="46" t="s">
        <v>1994</v>
      </c>
      <c r="E1678" s="46" t="s">
        <v>2034</v>
      </c>
      <c r="F1678" s="47">
        <v>2.1412</v>
      </c>
      <c r="G1678" s="46" t="s">
        <v>729</v>
      </c>
      <c r="H1678" s="48">
        <v>2.1412</v>
      </c>
      <c r="I1678" s="46" t="s">
        <v>1996</v>
      </c>
      <c r="J1678" s="60"/>
      <c r="K1678" s="39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1"/>
      <c r="AF1678" s="10"/>
      <c r="AG1678" s="10"/>
      <c r="AH1678" s="10"/>
      <c r="AI1678" s="10"/>
    </row>
    <row r="1679" spans="1:35" ht="15.95" customHeight="1" x14ac:dyDescent="0.2">
      <c r="A1679" s="46" t="s">
        <v>106</v>
      </c>
      <c r="B1679" s="46" t="s">
        <v>726</v>
      </c>
      <c r="C1679" s="46" t="s">
        <v>727</v>
      </c>
      <c r="D1679" s="46" t="s">
        <v>1994</v>
      </c>
      <c r="E1679" s="46" t="s">
        <v>2035</v>
      </c>
      <c r="F1679" s="47">
        <v>0.32</v>
      </c>
      <c r="G1679" s="46" t="s">
        <v>729</v>
      </c>
      <c r="H1679" s="48">
        <v>0.32</v>
      </c>
      <c r="I1679" s="46" t="s">
        <v>1996</v>
      </c>
      <c r="J1679" s="60"/>
      <c r="K1679" s="39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1"/>
      <c r="AF1679" s="10"/>
      <c r="AG1679" s="10"/>
      <c r="AH1679" s="10"/>
      <c r="AI1679" s="10"/>
    </row>
    <row r="1680" spans="1:35" ht="15.95" customHeight="1" x14ac:dyDescent="0.2">
      <c r="A1680" s="46" t="s">
        <v>107</v>
      </c>
      <c r="B1680" s="46" t="s">
        <v>726</v>
      </c>
      <c r="C1680" s="46" t="s">
        <v>727</v>
      </c>
      <c r="D1680" s="46" t="s">
        <v>1994</v>
      </c>
      <c r="E1680" s="50">
        <v>701</v>
      </c>
      <c r="F1680" s="47">
        <v>0.1729</v>
      </c>
      <c r="G1680" s="46" t="s">
        <v>729</v>
      </c>
      <c r="H1680" s="48">
        <v>0.1729</v>
      </c>
      <c r="I1680" s="46" t="s">
        <v>1996</v>
      </c>
      <c r="J1680" s="60"/>
      <c r="K1680" s="39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1"/>
      <c r="AF1680" s="10"/>
      <c r="AG1680" s="10"/>
      <c r="AH1680" s="10"/>
      <c r="AI1680" s="10"/>
    </row>
    <row r="1681" spans="1:35" ht="15.95" customHeight="1" x14ac:dyDescent="0.2">
      <c r="A1681" s="46" t="s">
        <v>108</v>
      </c>
      <c r="B1681" s="46" t="s">
        <v>726</v>
      </c>
      <c r="C1681" s="46" t="s">
        <v>727</v>
      </c>
      <c r="D1681" s="46" t="s">
        <v>1994</v>
      </c>
      <c r="E1681" s="50">
        <v>702</v>
      </c>
      <c r="F1681" s="47">
        <v>0.9</v>
      </c>
      <c r="G1681" s="46" t="s">
        <v>729</v>
      </c>
      <c r="H1681" s="48">
        <v>0.9</v>
      </c>
      <c r="I1681" s="46" t="s">
        <v>1996</v>
      </c>
      <c r="J1681" s="60"/>
      <c r="K1681" s="39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1"/>
      <c r="AF1681" s="10"/>
      <c r="AG1681" s="10"/>
      <c r="AH1681" s="10"/>
      <c r="AI1681" s="10"/>
    </row>
    <row r="1682" spans="1:35" ht="15.95" customHeight="1" x14ac:dyDescent="0.2">
      <c r="A1682" s="46" t="s">
        <v>109</v>
      </c>
      <c r="B1682" s="46" t="s">
        <v>726</v>
      </c>
      <c r="C1682" s="46" t="s">
        <v>727</v>
      </c>
      <c r="D1682" s="46" t="s">
        <v>1994</v>
      </c>
      <c r="E1682" s="50">
        <v>703</v>
      </c>
      <c r="F1682" s="47">
        <v>0.26</v>
      </c>
      <c r="G1682" s="46" t="s">
        <v>729</v>
      </c>
      <c r="H1682" s="48">
        <v>0.26</v>
      </c>
      <c r="I1682" s="46" t="s">
        <v>1996</v>
      </c>
      <c r="J1682" s="60"/>
      <c r="K1682" s="39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1"/>
      <c r="AF1682" s="10"/>
      <c r="AG1682" s="10"/>
      <c r="AH1682" s="10"/>
      <c r="AI1682" s="10"/>
    </row>
    <row r="1683" spans="1:35" ht="15.95" customHeight="1" x14ac:dyDescent="0.2">
      <c r="A1683" s="46" t="s">
        <v>110</v>
      </c>
      <c r="B1683" s="46" t="s">
        <v>726</v>
      </c>
      <c r="C1683" s="46" t="s">
        <v>727</v>
      </c>
      <c r="D1683" s="46" t="s">
        <v>1994</v>
      </c>
      <c r="E1683" s="50">
        <v>706</v>
      </c>
      <c r="F1683" s="47">
        <v>7.0000000000000007E-2</v>
      </c>
      <c r="G1683" s="46" t="s">
        <v>729</v>
      </c>
      <c r="H1683" s="48">
        <v>7.0000000000000007E-2</v>
      </c>
      <c r="I1683" s="46" t="s">
        <v>1996</v>
      </c>
      <c r="J1683" s="60"/>
      <c r="K1683" s="39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1"/>
      <c r="AF1683" s="10"/>
      <c r="AG1683" s="10"/>
      <c r="AH1683" s="10"/>
      <c r="AI1683" s="10"/>
    </row>
    <row r="1684" spans="1:35" ht="15.95" customHeight="1" x14ac:dyDescent="0.2">
      <c r="A1684" s="46" t="s">
        <v>111</v>
      </c>
      <c r="B1684" s="46" t="s">
        <v>726</v>
      </c>
      <c r="C1684" s="46" t="s">
        <v>727</v>
      </c>
      <c r="D1684" s="46" t="s">
        <v>1994</v>
      </c>
      <c r="E1684" s="50">
        <v>707</v>
      </c>
      <c r="F1684" s="47">
        <v>0.37</v>
      </c>
      <c r="G1684" s="46" t="s">
        <v>729</v>
      </c>
      <c r="H1684" s="48">
        <v>0.37</v>
      </c>
      <c r="I1684" s="46" t="s">
        <v>1996</v>
      </c>
      <c r="J1684" s="49" t="s">
        <v>2036</v>
      </c>
      <c r="K1684" s="39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1"/>
      <c r="AF1684" s="10"/>
      <c r="AG1684" s="10"/>
      <c r="AH1684" s="10"/>
      <c r="AI1684" s="10"/>
    </row>
    <row r="1685" spans="1:35" ht="15.95" customHeight="1" x14ac:dyDescent="0.2">
      <c r="A1685" s="46" t="s">
        <v>112</v>
      </c>
      <c r="B1685" s="46" t="s">
        <v>726</v>
      </c>
      <c r="C1685" s="46" t="s">
        <v>727</v>
      </c>
      <c r="D1685" s="46" t="s">
        <v>1994</v>
      </c>
      <c r="E1685" s="50">
        <v>708</v>
      </c>
      <c r="F1685" s="47">
        <v>0.4017</v>
      </c>
      <c r="G1685" s="46" t="s">
        <v>729</v>
      </c>
      <c r="H1685" s="48">
        <v>0.4017</v>
      </c>
      <c r="I1685" s="46" t="s">
        <v>1996</v>
      </c>
      <c r="J1685" s="60"/>
      <c r="K1685" s="39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1"/>
      <c r="AF1685" s="10"/>
      <c r="AG1685" s="10"/>
      <c r="AH1685" s="10"/>
      <c r="AI1685" s="10"/>
    </row>
    <row r="1686" spans="1:35" ht="15.95" customHeight="1" x14ac:dyDescent="0.2">
      <c r="A1686" s="46" t="s">
        <v>113</v>
      </c>
      <c r="B1686" s="46" t="s">
        <v>726</v>
      </c>
      <c r="C1686" s="46" t="s">
        <v>727</v>
      </c>
      <c r="D1686" s="46" t="s">
        <v>1994</v>
      </c>
      <c r="E1686" s="50">
        <v>709</v>
      </c>
      <c r="F1686" s="47">
        <v>0.25919999999999999</v>
      </c>
      <c r="G1686" s="46" t="s">
        <v>729</v>
      </c>
      <c r="H1686" s="48">
        <v>0.25919999999999999</v>
      </c>
      <c r="I1686" s="46" t="s">
        <v>1996</v>
      </c>
      <c r="J1686" s="60"/>
      <c r="K1686" s="39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1"/>
      <c r="AF1686" s="10"/>
      <c r="AG1686" s="10"/>
      <c r="AH1686" s="10"/>
      <c r="AI1686" s="10"/>
    </row>
    <row r="1687" spans="1:35" ht="15.95" customHeight="1" x14ac:dyDescent="0.2">
      <c r="A1687" s="46" t="s">
        <v>114</v>
      </c>
      <c r="B1687" s="46" t="s">
        <v>726</v>
      </c>
      <c r="C1687" s="46" t="s">
        <v>727</v>
      </c>
      <c r="D1687" s="46" t="s">
        <v>1994</v>
      </c>
      <c r="E1687" s="50">
        <v>714</v>
      </c>
      <c r="F1687" s="47">
        <v>0.04</v>
      </c>
      <c r="G1687" s="46" t="s">
        <v>729</v>
      </c>
      <c r="H1687" s="48">
        <v>0.04</v>
      </c>
      <c r="I1687" s="46" t="s">
        <v>1996</v>
      </c>
      <c r="J1687" s="60"/>
      <c r="K1687" s="39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1"/>
      <c r="AF1687" s="10"/>
      <c r="AG1687" s="10"/>
      <c r="AH1687" s="10"/>
      <c r="AI1687" s="10"/>
    </row>
    <row r="1688" spans="1:35" ht="15.95" customHeight="1" x14ac:dyDescent="0.2">
      <c r="A1688" s="46" t="s">
        <v>115</v>
      </c>
      <c r="B1688" s="46" t="s">
        <v>726</v>
      </c>
      <c r="C1688" s="46" t="s">
        <v>727</v>
      </c>
      <c r="D1688" s="46" t="s">
        <v>1994</v>
      </c>
      <c r="E1688" s="50">
        <v>735</v>
      </c>
      <c r="F1688" s="47">
        <v>1.0791999999999999</v>
      </c>
      <c r="G1688" s="46" t="s">
        <v>729</v>
      </c>
      <c r="H1688" s="48">
        <v>1.0791999999999999</v>
      </c>
      <c r="I1688" s="46" t="s">
        <v>1996</v>
      </c>
      <c r="J1688" s="60"/>
      <c r="K1688" s="39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1"/>
      <c r="AF1688" s="10"/>
      <c r="AG1688" s="10"/>
      <c r="AH1688" s="10"/>
      <c r="AI1688" s="10"/>
    </row>
    <row r="1689" spans="1:35" ht="15.95" customHeight="1" x14ac:dyDescent="0.2">
      <c r="A1689" s="46" t="s">
        <v>116</v>
      </c>
      <c r="B1689" s="46" t="s">
        <v>726</v>
      </c>
      <c r="C1689" s="46" t="s">
        <v>727</v>
      </c>
      <c r="D1689" s="46" t="s">
        <v>1994</v>
      </c>
      <c r="E1689" s="50">
        <v>753</v>
      </c>
      <c r="F1689" s="47">
        <v>9.5399999999999999E-2</v>
      </c>
      <c r="G1689" s="46" t="s">
        <v>729</v>
      </c>
      <c r="H1689" s="48">
        <v>9.5399999999999999E-2</v>
      </c>
      <c r="I1689" s="46" t="s">
        <v>1996</v>
      </c>
      <c r="J1689" s="60"/>
      <c r="K1689" s="39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1"/>
      <c r="AF1689" s="10"/>
      <c r="AG1689" s="10"/>
      <c r="AH1689" s="10"/>
      <c r="AI1689" s="10"/>
    </row>
    <row r="1690" spans="1:35" ht="15.95" customHeight="1" x14ac:dyDescent="0.2">
      <c r="A1690" s="46" t="s">
        <v>117</v>
      </c>
      <c r="B1690" s="46" t="s">
        <v>726</v>
      </c>
      <c r="C1690" s="46" t="s">
        <v>727</v>
      </c>
      <c r="D1690" s="46" t="s">
        <v>1994</v>
      </c>
      <c r="E1690" s="50">
        <v>758</v>
      </c>
      <c r="F1690" s="47">
        <v>0.05</v>
      </c>
      <c r="G1690" s="46" t="s">
        <v>729</v>
      </c>
      <c r="H1690" s="48">
        <v>0.05</v>
      </c>
      <c r="I1690" s="46" t="s">
        <v>1996</v>
      </c>
      <c r="J1690" s="60"/>
      <c r="K1690" s="39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1"/>
      <c r="AF1690" s="10"/>
      <c r="AG1690" s="10"/>
      <c r="AH1690" s="10"/>
      <c r="AI1690" s="10"/>
    </row>
    <row r="1691" spans="1:35" ht="15.95" customHeight="1" x14ac:dyDescent="0.2">
      <c r="A1691" s="46" t="s">
        <v>118</v>
      </c>
      <c r="B1691" s="46" t="s">
        <v>726</v>
      </c>
      <c r="C1691" s="46" t="s">
        <v>727</v>
      </c>
      <c r="D1691" s="46" t="s">
        <v>1994</v>
      </c>
      <c r="E1691" s="50">
        <v>762</v>
      </c>
      <c r="F1691" s="47">
        <v>7.0000000000000007E-2</v>
      </c>
      <c r="G1691" s="46" t="s">
        <v>729</v>
      </c>
      <c r="H1691" s="48">
        <v>7.0000000000000007E-2</v>
      </c>
      <c r="I1691" s="46" t="s">
        <v>1996</v>
      </c>
      <c r="J1691" s="60"/>
      <c r="K1691" s="39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1"/>
      <c r="AF1691" s="10"/>
      <c r="AG1691" s="10"/>
      <c r="AH1691" s="10"/>
      <c r="AI1691" s="10"/>
    </row>
    <row r="1692" spans="1:35" ht="15.95" customHeight="1" x14ac:dyDescent="0.2">
      <c r="A1692" s="46" t="s">
        <v>119</v>
      </c>
      <c r="B1692" s="46" t="s">
        <v>726</v>
      </c>
      <c r="C1692" s="46" t="s">
        <v>727</v>
      </c>
      <c r="D1692" s="46" t="s">
        <v>1994</v>
      </c>
      <c r="E1692" s="50">
        <v>768</v>
      </c>
      <c r="F1692" s="47">
        <v>0.28000000000000003</v>
      </c>
      <c r="G1692" s="46" t="s">
        <v>729</v>
      </c>
      <c r="H1692" s="48">
        <v>0.28000000000000003</v>
      </c>
      <c r="I1692" s="46" t="s">
        <v>1996</v>
      </c>
      <c r="J1692" s="60"/>
      <c r="K1692" s="39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1"/>
      <c r="AF1692" s="10"/>
      <c r="AG1692" s="10"/>
      <c r="AH1692" s="10"/>
      <c r="AI1692" s="10"/>
    </row>
    <row r="1693" spans="1:35" ht="15.95" customHeight="1" x14ac:dyDescent="0.2">
      <c r="A1693" s="46" t="s">
        <v>120</v>
      </c>
      <c r="B1693" s="46" t="s">
        <v>726</v>
      </c>
      <c r="C1693" s="46" t="s">
        <v>727</v>
      </c>
      <c r="D1693" s="46" t="s">
        <v>1994</v>
      </c>
      <c r="E1693" s="50">
        <v>772</v>
      </c>
      <c r="F1693" s="47">
        <v>0.2266</v>
      </c>
      <c r="G1693" s="46" t="s">
        <v>729</v>
      </c>
      <c r="H1693" s="48">
        <v>0.2266</v>
      </c>
      <c r="I1693" s="46" t="s">
        <v>1996</v>
      </c>
      <c r="J1693" s="60"/>
      <c r="K1693" s="39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1"/>
      <c r="AF1693" s="10"/>
      <c r="AG1693" s="10"/>
      <c r="AH1693" s="10"/>
      <c r="AI1693" s="10"/>
    </row>
    <row r="1694" spans="1:35" ht="15.95" customHeight="1" x14ac:dyDescent="0.2">
      <c r="A1694" s="46" t="s">
        <v>121</v>
      </c>
      <c r="B1694" s="46" t="s">
        <v>726</v>
      </c>
      <c r="C1694" s="46" t="s">
        <v>727</v>
      </c>
      <c r="D1694" s="46" t="s">
        <v>1994</v>
      </c>
      <c r="E1694" s="50">
        <v>797</v>
      </c>
      <c r="F1694" s="47">
        <v>0.02</v>
      </c>
      <c r="G1694" s="46" t="s">
        <v>729</v>
      </c>
      <c r="H1694" s="48">
        <v>0.02</v>
      </c>
      <c r="I1694" s="46" t="s">
        <v>1996</v>
      </c>
      <c r="J1694" s="60"/>
      <c r="K1694" s="39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1"/>
      <c r="AF1694" s="10"/>
      <c r="AG1694" s="10"/>
      <c r="AH1694" s="10"/>
      <c r="AI1694" s="10"/>
    </row>
    <row r="1695" spans="1:35" ht="15.95" customHeight="1" x14ac:dyDescent="0.2">
      <c r="A1695" s="46" t="s">
        <v>122</v>
      </c>
      <c r="B1695" s="46" t="s">
        <v>726</v>
      </c>
      <c r="C1695" s="46" t="s">
        <v>727</v>
      </c>
      <c r="D1695" s="46" t="s">
        <v>1994</v>
      </c>
      <c r="E1695" s="50">
        <v>798</v>
      </c>
      <c r="F1695" s="47">
        <v>1.5751999999999999</v>
      </c>
      <c r="G1695" s="46" t="s">
        <v>729</v>
      </c>
      <c r="H1695" s="48">
        <v>1.5751999999999999</v>
      </c>
      <c r="I1695" s="46" t="s">
        <v>1996</v>
      </c>
      <c r="J1695" s="49" t="s">
        <v>2036</v>
      </c>
      <c r="K1695" s="39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1"/>
      <c r="AF1695" s="10"/>
      <c r="AG1695" s="10"/>
      <c r="AH1695" s="10"/>
      <c r="AI1695" s="10"/>
    </row>
    <row r="1696" spans="1:35" ht="15.95" customHeight="1" x14ac:dyDescent="0.2">
      <c r="A1696" s="46" t="s">
        <v>123</v>
      </c>
      <c r="B1696" s="46" t="s">
        <v>726</v>
      </c>
      <c r="C1696" s="46" t="s">
        <v>727</v>
      </c>
      <c r="D1696" s="46" t="s">
        <v>1994</v>
      </c>
      <c r="E1696" s="50">
        <v>799</v>
      </c>
      <c r="F1696" s="47">
        <v>0.24199999999999999</v>
      </c>
      <c r="G1696" s="46" t="s">
        <v>729</v>
      </c>
      <c r="H1696" s="48">
        <v>0.24199999999999999</v>
      </c>
      <c r="I1696" s="46" t="s">
        <v>1996</v>
      </c>
      <c r="J1696" s="60"/>
      <c r="K1696" s="39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1"/>
      <c r="AF1696" s="10"/>
      <c r="AG1696" s="10"/>
      <c r="AH1696" s="10"/>
      <c r="AI1696" s="10"/>
    </row>
    <row r="1697" spans="1:35" ht="15.95" customHeight="1" x14ac:dyDescent="0.2">
      <c r="A1697" s="46" t="s">
        <v>124</v>
      </c>
      <c r="B1697" s="46" t="s">
        <v>726</v>
      </c>
      <c r="C1697" s="46" t="s">
        <v>727</v>
      </c>
      <c r="D1697" s="46" t="s">
        <v>1994</v>
      </c>
      <c r="E1697" s="50">
        <v>82</v>
      </c>
      <c r="F1697" s="47">
        <v>0.1205</v>
      </c>
      <c r="G1697" s="46" t="s">
        <v>33</v>
      </c>
      <c r="H1697" s="48">
        <v>0.1205</v>
      </c>
      <c r="I1697" s="46" t="s">
        <v>2018</v>
      </c>
      <c r="J1697" s="60"/>
      <c r="K1697" s="39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1"/>
      <c r="AF1697" s="10"/>
      <c r="AG1697" s="10"/>
      <c r="AH1697" s="10"/>
      <c r="AI1697" s="10"/>
    </row>
    <row r="1698" spans="1:35" ht="15.95" customHeight="1" x14ac:dyDescent="0.2">
      <c r="A1698" s="178" t="s">
        <v>125</v>
      </c>
      <c r="B1698" s="178" t="s">
        <v>726</v>
      </c>
      <c r="C1698" s="178" t="s">
        <v>727</v>
      </c>
      <c r="D1698" s="178" t="s">
        <v>1994</v>
      </c>
      <c r="E1698" s="178" t="s">
        <v>1982</v>
      </c>
      <c r="F1698" s="176">
        <v>0.56799999999999995</v>
      </c>
      <c r="G1698" s="46" t="s">
        <v>2364</v>
      </c>
      <c r="H1698" s="113">
        <v>0.06</v>
      </c>
      <c r="I1698" s="180" t="s">
        <v>2018</v>
      </c>
      <c r="J1698" s="174"/>
      <c r="K1698" s="4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1"/>
      <c r="AF1698" s="10"/>
      <c r="AG1698" s="10"/>
      <c r="AH1698" s="10"/>
      <c r="AI1698" s="10"/>
    </row>
    <row r="1699" spans="1:35" ht="15.95" customHeight="1" x14ac:dyDescent="0.2">
      <c r="A1699" s="179"/>
      <c r="B1699" s="179"/>
      <c r="C1699" s="179"/>
      <c r="D1699" s="179"/>
      <c r="E1699" s="179"/>
      <c r="F1699" s="177"/>
      <c r="G1699" s="46" t="s">
        <v>1748</v>
      </c>
      <c r="H1699" s="113">
        <v>0.50800000000000001</v>
      </c>
      <c r="I1699" s="181"/>
      <c r="J1699" s="175"/>
      <c r="K1699" s="4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1"/>
      <c r="AF1699" s="10"/>
      <c r="AG1699" s="10"/>
      <c r="AH1699" s="10"/>
      <c r="AI1699" s="10"/>
    </row>
    <row r="1700" spans="1:35" ht="15.95" customHeight="1" x14ac:dyDescent="0.2">
      <c r="A1700" s="46" t="s">
        <v>126</v>
      </c>
      <c r="B1700" s="46" t="s">
        <v>726</v>
      </c>
      <c r="C1700" s="46" t="s">
        <v>727</v>
      </c>
      <c r="D1700" s="46" t="s">
        <v>1994</v>
      </c>
      <c r="E1700" s="46" t="s">
        <v>2040</v>
      </c>
      <c r="F1700" s="47">
        <v>3.8800000000000001E-2</v>
      </c>
      <c r="G1700" s="46" t="s">
        <v>729</v>
      </c>
      <c r="H1700" s="48">
        <v>3.8800000000000001E-2</v>
      </c>
      <c r="I1700" s="46" t="s">
        <v>1996</v>
      </c>
      <c r="J1700" s="60"/>
      <c r="K1700" s="39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1"/>
      <c r="AF1700" s="10"/>
      <c r="AG1700" s="10"/>
      <c r="AH1700" s="10"/>
      <c r="AI1700" s="10"/>
    </row>
    <row r="1701" spans="1:35" ht="15.95" customHeight="1" x14ac:dyDescent="0.2">
      <c r="A1701" s="171" t="s">
        <v>2325</v>
      </c>
      <c r="B1701" s="172"/>
      <c r="C1701" s="172"/>
      <c r="D1701" s="172"/>
      <c r="E1701" s="173"/>
      <c r="F1701" s="72">
        <f>SUM(F1626:F1700)</f>
        <v>23.706800000000005</v>
      </c>
      <c r="G1701" s="71"/>
      <c r="H1701" s="73">
        <f>SUM(H1626:H1700)</f>
        <v>23.706800000000001</v>
      </c>
      <c r="I1701" s="71"/>
      <c r="J1701" s="78"/>
      <c r="K1701" s="39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1"/>
      <c r="AF1701" s="10"/>
      <c r="AG1701" s="10"/>
      <c r="AH1701" s="10"/>
      <c r="AI1701" s="10"/>
    </row>
    <row r="1702" spans="1:35" ht="15.95" customHeight="1" x14ac:dyDescent="0.2">
      <c r="A1702" s="46" t="s">
        <v>54</v>
      </c>
      <c r="B1702" s="46" t="s">
        <v>726</v>
      </c>
      <c r="C1702" s="46" t="s">
        <v>727</v>
      </c>
      <c r="D1702" s="46" t="s">
        <v>2041</v>
      </c>
      <c r="E1702" s="46" t="s">
        <v>2042</v>
      </c>
      <c r="F1702" s="47">
        <v>0.06</v>
      </c>
      <c r="G1702" s="46" t="s">
        <v>729</v>
      </c>
      <c r="H1702" s="48">
        <v>0.06</v>
      </c>
      <c r="I1702" s="46" t="s">
        <v>2043</v>
      </c>
      <c r="J1702" s="60"/>
      <c r="K1702" s="39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1"/>
      <c r="AF1702" s="10"/>
      <c r="AG1702" s="10"/>
      <c r="AH1702" s="10"/>
      <c r="AI1702" s="10"/>
    </row>
    <row r="1703" spans="1:35" ht="15.95" customHeight="1" x14ac:dyDescent="0.2">
      <c r="A1703" s="46" t="s">
        <v>55</v>
      </c>
      <c r="B1703" s="46" t="s">
        <v>726</v>
      </c>
      <c r="C1703" s="46" t="s">
        <v>727</v>
      </c>
      <c r="D1703" s="46" t="s">
        <v>2041</v>
      </c>
      <c r="E1703" s="46" t="s">
        <v>2044</v>
      </c>
      <c r="F1703" s="47">
        <v>0.02</v>
      </c>
      <c r="G1703" s="46" t="s">
        <v>729</v>
      </c>
      <c r="H1703" s="48">
        <v>0.02</v>
      </c>
      <c r="I1703" s="46" t="s">
        <v>2043</v>
      </c>
      <c r="J1703" s="60"/>
      <c r="K1703" s="39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1"/>
      <c r="AF1703" s="10"/>
      <c r="AG1703" s="10"/>
      <c r="AH1703" s="10"/>
      <c r="AI1703" s="10"/>
    </row>
    <row r="1704" spans="1:35" ht="15.95" customHeight="1" x14ac:dyDescent="0.2">
      <c r="A1704" s="46" t="s">
        <v>56</v>
      </c>
      <c r="B1704" s="46" t="s">
        <v>726</v>
      </c>
      <c r="C1704" s="46" t="s">
        <v>727</v>
      </c>
      <c r="D1704" s="46" t="s">
        <v>2041</v>
      </c>
      <c r="E1704" s="46" t="s">
        <v>2045</v>
      </c>
      <c r="F1704" s="47">
        <v>0.32050000000000001</v>
      </c>
      <c r="G1704" s="46" t="s">
        <v>729</v>
      </c>
      <c r="H1704" s="48">
        <v>0.32050000000000001</v>
      </c>
      <c r="I1704" s="46" t="s">
        <v>2043</v>
      </c>
      <c r="J1704" s="60"/>
      <c r="K1704" s="39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1"/>
      <c r="AF1704" s="10"/>
      <c r="AG1704" s="10"/>
      <c r="AH1704" s="10"/>
      <c r="AI1704" s="10"/>
    </row>
    <row r="1705" spans="1:35" ht="15.95" customHeight="1" x14ac:dyDescent="0.2">
      <c r="A1705" s="46" t="s">
        <v>57</v>
      </c>
      <c r="B1705" s="46" t="s">
        <v>726</v>
      </c>
      <c r="C1705" s="46" t="s">
        <v>727</v>
      </c>
      <c r="D1705" s="46" t="s">
        <v>2041</v>
      </c>
      <c r="E1705" s="50">
        <v>12</v>
      </c>
      <c r="F1705" s="47">
        <v>0.16589999999999999</v>
      </c>
      <c r="G1705" s="46" t="s">
        <v>729</v>
      </c>
      <c r="H1705" s="48">
        <v>0.16589999999999999</v>
      </c>
      <c r="I1705" s="46" t="s">
        <v>2043</v>
      </c>
      <c r="J1705" s="60"/>
      <c r="K1705" s="39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1"/>
      <c r="AF1705" s="10"/>
      <c r="AG1705" s="10"/>
      <c r="AH1705" s="10"/>
      <c r="AI1705" s="10"/>
    </row>
    <row r="1706" spans="1:35" ht="15.95" customHeight="1" x14ac:dyDescent="0.2">
      <c r="A1706" s="46" t="s">
        <v>58</v>
      </c>
      <c r="B1706" s="46" t="s">
        <v>726</v>
      </c>
      <c r="C1706" s="46" t="s">
        <v>727</v>
      </c>
      <c r="D1706" s="46" t="s">
        <v>2041</v>
      </c>
      <c r="E1706" s="46" t="s">
        <v>2046</v>
      </c>
      <c r="F1706" s="47">
        <v>0.89900000000000002</v>
      </c>
      <c r="G1706" s="46" t="s">
        <v>729</v>
      </c>
      <c r="H1706" s="48">
        <v>0.89900000000000002</v>
      </c>
      <c r="I1706" s="46" t="s">
        <v>2043</v>
      </c>
      <c r="J1706" s="60"/>
      <c r="K1706" s="39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1"/>
      <c r="AF1706" s="10"/>
      <c r="AG1706" s="10"/>
      <c r="AH1706" s="10"/>
      <c r="AI1706" s="10"/>
    </row>
    <row r="1707" spans="1:35" ht="15.95" customHeight="1" x14ac:dyDescent="0.2">
      <c r="A1707" s="46" t="s">
        <v>59</v>
      </c>
      <c r="B1707" s="46" t="s">
        <v>726</v>
      </c>
      <c r="C1707" s="46" t="s">
        <v>727</v>
      </c>
      <c r="D1707" s="46" t="s">
        <v>2041</v>
      </c>
      <c r="E1707" s="50">
        <v>13</v>
      </c>
      <c r="F1707" s="47">
        <v>0.52</v>
      </c>
      <c r="G1707" s="46" t="s">
        <v>729</v>
      </c>
      <c r="H1707" s="48">
        <v>0.52</v>
      </c>
      <c r="I1707" s="46" t="s">
        <v>2043</v>
      </c>
      <c r="J1707" s="60"/>
      <c r="K1707" s="39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1"/>
      <c r="AF1707" s="10"/>
      <c r="AG1707" s="10"/>
      <c r="AH1707" s="10"/>
      <c r="AI1707" s="10"/>
    </row>
    <row r="1708" spans="1:35" ht="15.95" customHeight="1" x14ac:dyDescent="0.2">
      <c r="A1708" s="46" t="s">
        <v>60</v>
      </c>
      <c r="B1708" s="46" t="s">
        <v>726</v>
      </c>
      <c r="C1708" s="46" t="s">
        <v>727</v>
      </c>
      <c r="D1708" s="46" t="s">
        <v>2041</v>
      </c>
      <c r="E1708" s="46" t="s">
        <v>2047</v>
      </c>
      <c r="F1708" s="47">
        <v>1.3899999999999999E-2</v>
      </c>
      <c r="G1708" s="46" t="s">
        <v>2048</v>
      </c>
      <c r="H1708" s="48">
        <v>1.3899999999999999E-2</v>
      </c>
      <c r="I1708" s="46" t="s">
        <v>2049</v>
      </c>
      <c r="J1708" s="60"/>
      <c r="K1708" s="39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1"/>
      <c r="AF1708" s="10"/>
      <c r="AG1708" s="10"/>
      <c r="AH1708" s="10"/>
      <c r="AI1708" s="10"/>
    </row>
    <row r="1709" spans="1:35" ht="15.95" customHeight="1" x14ac:dyDescent="0.2">
      <c r="A1709" s="46" t="s">
        <v>61</v>
      </c>
      <c r="B1709" s="43" t="s">
        <v>726</v>
      </c>
      <c r="C1709" s="43" t="s">
        <v>727</v>
      </c>
      <c r="D1709" s="43" t="s">
        <v>2041</v>
      </c>
      <c r="E1709" s="43" t="s">
        <v>2050</v>
      </c>
      <c r="F1709" s="44">
        <v>0.11</v>
      </c>
      <c r="G1709" s="43" t="s">
        <v>29</v>
      </c>
      <c r="H1709" s="45">
        <v>0.11</v>
      </c>
      <c r="I1709" s="46" t="s">
        <v>2051</v>
      </c>
      <c r="J1709" s="61"/>
      <c r="K1709" s="38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1"/>
      <c r="AF1709" s="10"/>
      <c r="AG1709" s="10"/>
      <c r="AH1709" s="10"/>
      <c r="AI1709" s="10"/>
    </row>
    <row r="1710" spans="1:35" ht="15.95" customHeight="1" x14ac:dyDescent="0.2">
      <c r="A1710" s="46" t="s">
        <v>62</v>
      </c>
      <c r="B1710" s="46" t="s">
        <v>726</v>
      </c>
      <c r="C1710" s="46" t="s">
        <v>727</v>
      </c>
      <c r="D1710" s="46" t="s">
        <v>2041</v>
      </c>
      <c r="E1710" s="50">
        <v>132</v>
      </c>
      <c r="F1710" s="47">
        <v>0.13</v>
      </c>
      <c r="G1710" s="46" t="s">
        <v>729</v>
      </c>
      <c r="H1710" s="48">
        <v>0.13</v>
      </c>
      <c r="I1710" s="46" t="s">
        <v>2043</v>
      </c>
      <c r="J1710" s="60"/>
      <c r="K1710" s="39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1"/>
      <c r="AF1710" s="10"/>
      <c r="AG1710" s="10"/>
      <c r="AH1710" s="10"/>
      <c r="AI1710" s="10"/>
    </row>
    <row r="1711" spans="1:35" ht="15.95" customHeight="1" x14ac:dyDescent="0.2">
      <c r="A1711" s="46" t="s">
        <v>63</v>
      </c>
      <c r="B1711" s="46" t="s">
        <v>726</v>
      </c>
      <c r="C1711" s="46" t="s">
        <v>727</v>
      </c>
      <c r="D1711" s="46" t="s">
        <v>2041</v>
      </c>
      <c r="E1711" s="50">
        <v>146</v>
      </c>
      <c r="F1711" s="47">
        <v>0.27</v>
      </c>
      <c r="G1711" s="46" t="s">
        <v>729</v>
      </c>
      <c r="H1711" s="48">
        <v>0.27</v>
      </c>
      <c r="I1711" s="46" t="s">
        <v>2043</v>
      </c>
      <c r="J1711" s="60"/>
      <c r="K1711" s="39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1"/>
      <c r="AF1711" s="10"/>
      <c r="AG1711" s="10"/>
      <c r="AH1711" s="10"/>
      <c r="AI1711" s="10"/>
    </row>
    <row r="1712" spans="1:35" ht="15.95" customHeight="1" x14ac:dyDescent="0.2">
      <c r="A1712" s="46" t="s">
        <v>64</v>
      </c>
      <c r="B1712" s="46" t="s">
        <v>726</v>
      </c>
      <c r="C1712" s="46" t="s">
        <v>727</v>
      </c>
      <c r="D1712" s="46" t="s">
        <v>2041</v>
      </c>
      <c r="E1712" s="50">
        <v>154</v>
      </c>
      <c r="F1712" s="47">
        <v>0.80710000000000004</v>
      </c>
      <c r="G1712" s="46" t="s">
        <v>729</v>
      </c>
      <c r="H1712" s="48">
        <v>0.80710000000000004</v>
      </c>
      <c r="I1712" s="46" t="s">
        <v>2043</v>
      </c>
      <c r="J1712" s="60"/>
      <c r="K1712" s="39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1"/>
      <c r="AF1712" s="10"/>
      <c r="AG1712" s="10"/>
      <c r="AH1712" s="10"/>
      <c r="AI1712" s="10"/>
    </row>
    <row r="1713" spans="1:35" ht="15.95" customHeight="1" x14ac:dyDescent="0.2">
      <c r="A1713" s="46" t="s">
        <v>65</v>
      </c>
      <c r="B1713" s="46" t="s">
        <v>726</v>
      </c>
      <c r="C1713" s="46" t="s">
        <v>727</v>
      </c>
      <c r="D1713" s="46" t="s">
        <v>2041</v>
      </c>
      <c r="E1713" s="50">
        <v>165</v>
      </c>
      <c r="F1713" s="47">
        <v>0.71760000000000002</v>
      </c>
      <c r="G1713" s="46" t="s">
        <v>729</v>
      </c>
      <c r="H1713" s="48">
        <v>0.71760000000000002</v>
      </c>
      <c r="I1713" s="46" t="s">
        <v>2043</v>
      </c>
      <c r="J1713" s="60"/>
      <c r="K1713" s="39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1"/>
      <c r="AF1713" s="10"/>
      <c r="AG1713" s="10"/>
      <c r="AH1713" s="10"/>
      <c r="AI1713" s="10"/>
    </row>
    <row r="1714" spans="1:35" ht="15.95" customHeight="1" x14ac:dyDescent="0.2">
      <c r="A1714" s="46" t="s">
        <v>66</v>
      </c>
      <c r="B1714" s="46" t="s">
        <v>726</v>
      </c>
      <c r="C1714" s="46" t="s">
        <v>727</v>
      </c>
      <c r="D1714" s="46" t="s">
        <v>2041</v>
      </c>
      <c r="E1714" s="50">
        <v>17</v>
      </c>
      <c r="F1714" s="47">
        <v>0.35899999999999999</v>
      </c>
      <c r="G1714" s="46" t="s">
        <v>729</v>
      </c>
      <c r="H1714" s="48">
        <v>0.35899999999999999</v>
      </c>
      <c r="I1714" s="46" t="s">
        <v>2043</v>
      </c>
      <c r="J1714" s="60"/>
      <c r="K1714" s="39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1"/>
      <c r="AF1714" s="10"/>
      <c r="AG1714" s="10"/>
      <c r="AH1714" s="10"/>
      <c r="AI1714" s="10"/>
    </row>
    <row r="1715" spans="1:35" ht="15.95" customHeight="1" x14ac:dyDescent="0.2">
      <c r="A1715" s="178" t="s">
        <v>67</v>
      </c>
      <c r="B1715" s="178" t="s">
        <v>726</v>
      </c>
      <c r="C1715" s="178" t="s">
        <v>727</v>
      </c>
      <c r="D1715" s="178" t="s">
        <v>2041</v>
      </c>
      <c r="E1715" s="178" t="s">
        <v>2052</v>
      </c>
      <c r="F1715" s="176">
        <v>0.23810000000000001</v>
      </c>
      <c r="G1715" s="46" t="s">
        <v>30</v>
      </c>
      <c r="H1715" s="62">
        <v>9.69E-2</v>
      </c>
      <c r="I1715" s="180" t="s">
        <v>2053</v>
      </c>
      <c r="J1715" s="174"/>
      <c r="K1715" s="39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1"/>
      <c r="AF1715" s="10"/>
      <c r="AG1715" s="10"/>
      <c r="AH1715" s="10"/>
      <c r="AI1715" s="10"/>
    </row>
    <row r="1716" spans="1:35" ht="15.95" customHeight="1" x14ac:dyDescent="0.2">
      <c r="A1716" s="179"/>
      <c r="B1716" s="179"/>
      <c r="C1716" s="179"/>
      <c r="D1716" s="179"/>
      <c r="E1716" s="179"/>
      <c r="F1716" s="177"/>
      <c r="G1716" s="46" t="s">
        <v>729</v>
      </c>
      <c r="H1716" s="62">
        <v>0.14119999999999999</v>
      </c>
      <c r="I1716" s="181"/>
      <c r="J1716" s="175"/>
      <c r="K1716" s="39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1"/>
      <c r="AF1716" s="10"/>
      <c r="AG1716" s="10"/>
      <c r="AH1716" s="10"/>
      <c r="AI1716" s="10"/>
    </row>
    <row r="1717" spans="1:35" ht="15.95" customHeight="1" x14ac:dyDescent="0.2">
      <c r="A1717" s="46" t="s">
        <v>68</v>
      </c>
      <c r="B1717" s="46" t="s">
        <v>726</v>
      </c>
      <c r="C1717" s="46" t="s">
        <v>727</v>
      </c>
      <c r="D1717" s="46" t="s">
        <v>2041</v>
      </c>
      <c r="E1717" s="50">
        <v>27</v>
      </c>
      <c r="F1717" s="47">
        <v>0.49</v>
      </c>
      <c r="G1717" s="46" t="s">
        <v>729</v>
      </c>
      <c r="H1717" s="48">
        <v>0.49</v>
      </c>
      <c r="I1717" s="46" t="s">
        <v>2043</v>
      </c>
      <c r="J1717" s="60"/>
      <c r="K1717" s="39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1"/>
      <c r="AF1717" s="10"/>
      <c r="AG1717" s="10"/>
      <c r="AH1717" s="10"/>
      <c r="AI1717" s="10"/>
    </row>
    <row r="1718" spans="1:35" ht="15.95" customHeight="1" x14ac:dyDescent="0.2">
      <c r="A1718" s="46" t="s">
        <v>69</v>
      </c>
      <c r="B1718" s="46" t="s">
        <v>726</v>
      </c>
      <c r="C1718" s="46" t="s">
        <v>727</v>
      </c>
      <c r="D1718" s="46" t="s">
        <v>2041</v>
      </c>
      <c r="E1718" s="50">
        <v>33</v>
      </c>
      <c r="F1718" s="47">
        <v>0.11</v>
      </c>
      <c r="G1718" s="46" t="s">
        <v>729</v>
      </c>
      <c r="H1718" s="48">
        <v>0.11</v>
      </c>
      <c r="I1718" s="46" t="s">
        <v>2043</v>
      </c>
      <c r="J1718" s="60"/>
      <c r="K1718" s="39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1"/>
      <c r="AF1718" s="10"/>
      <c r="AG1718" s="10"/>
      <c r="AH1718" s="10"/>
      <c r="AI1718" s="10"/>
    </row>
    <row r="1719" spans="1:35" ht="15.95" customHeight="1" x14ac:dyDescent="0.2">
      <c r="A1719" s="46" t="s">
        <v>70</v>
      </c>
      <c r="B1719" s="46" t="s">
        <v>726</v>
      </c>
      <c r="C1719" s="46" t="s">
        <v>727</v>
      </c>
      <c r="D1719" s="46" t="s">
        <v>2041</v>
      </c>
      <c r="E1719" s="46" t="s">
        <v>1787</v>
      </c>
      <c r="F1719" s="47">
        <v>8.3799999999999999E-2</v>
      </c>
      <c r="G1719" s="46" t="s">
        <v>729</v>
      </c>
      <c r="H1719" s="48">
        <v>8.3799999999999999E-2</v>
      </c>
      <c r="I1719" s="46" t="s">
        <v>2054</v>
      </c>
      <c r="J1719" s="49" t="s">
        <v>2055</v>
      </c>
      <c r="K1719" s="39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1"/>
      <c r="AF1719" s="10"/>
      <c r="AG1719" s="10"/>
      <c r="AH1719" s="10"/>
      <c r="AI1719" s="10"/>
    </row>
    <row r="1720" spans="1:35" ht="15.95" customHeight="1" x14ac:dyDescent="0.2">
      <c r="A1720" s="46" t="s">
        <v>71</v>
      </c>
      <c r="B1720" s="46" t="s">
        <v>726</v>
      </c>
      <c r="C1720" s="46" t="s">
        <v>727</v>
      </c>
      <c r="D1720" s="46" t="s">
        <v>2041</v>
      </c>
      <c r="E1720" s="46" t="s">
        <v>2056</v>
      </c>
      <c r="F1720" s="47">
        <v>0.12559999999999999</v>
      </c>
      <c r="G1720" s="46" t="s">
        <v>729</v>
      </c>
      <c r="H1720" s="48">
        <v>0.12559999999999999</v>
      </c>
      <c r="I1720" s="46" t="s">
        <v>2057</v>
      </c>
      <c r="J1720" s="49" t="s">
        <v>2058</v>
      </c>
      <c r="K1720" s="39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1"/>
      <c r="AF1720" s="10"/>
      <c r="AG1720" s="10"/>
      <c r="AH1720" s="10"/>
      <c r="AI1720" s="10"/>
    </row>
    <row r="1721" spans="1:35" ht="15.95" customHeight="1" x14ac:dyDescent="0.2">
      <c r="A1721" s="46" t="s">
        <v>72</v>
      </c>
      <c r="B1721" s="46" t="s">
        <v>726</v>
      </c>
      <c r="C1721" s="46" t="s">
        <v>727</v>
      </c>
      <c r="D1721" s="46" t="s">
        <v>2041</v>
      </c>
      <c r="E1721" s="50">
        <v>45</v>
      </c>
      <c r="F1721" s="47">
        <v>7.9299999999999995E-2</v>
      </c>
      <c r="G1721" s="46" t="s">
        <v>729</v>
      </c>
      <c r="H1721" s="48">
        <v>7.9299999999999995E-2</v>
      </c>
      <c r="I1721" s="46" t="s">
        <v>2043</v>
      </c>
      <c r="J1721" s="60"/>
      <c r="K1721" s="39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1"/>
      <c r="AF1721" s="10"/>
      <c r="AG1721" s="10"/>
      <c r="AH1721" s="10"/>
      <c r="AI1721" s="10"/>
    </row>
    <row r="1722" spans="1:35" ht="15.95" customHeight="1" x14ac:dyDescent="0.2">
      <c r="A1722" s="46" t="s">
        <v>73</v>
      </c>
      <c r="B1722" s="46" t="s">
        <v>726</v>
      </c>
      <c r="C1722" s="46" t="s">
        <v>727</v>
      </c>
      <c r="D1722" s="46" t="s">
        <v>2041</v>
      </c>
      <c r="E1722" s="50">
        <v>47</v>
      </c>
      <c r="F1722" s="47">
        <v>0.1</v>
      </c>
      <c r="G1722" s="46" t="s">
        <v>729</v>
      </c>
      <c r="H1722" s="48">
        <v>0.1</v>
      </c>
      <c r="I1722" s="46" t="s">
        <v>2043</v>
      </c>
      <c r="J1722" s="60"/>
      <c r="K1722" s="39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1"/>
      <c r="AF1722" s="10"/>
      <c r="AG1722" s="10"/>
      <c r="AH1722" s="10"/>
      <c r="AI1722" s="10"/>
    </row>
    <row r="1723" spans="1:35" ht="15.95" customHeight="1" x14ac:dyDescent="0.2">
      <c r="A1723" s="46" t="s">
        <v>74</v>
      </c>
      <c r="B1723" s="46" t="s">
        <v>726</v>
      </c>
      <c r="C1723" s="46" t="s">
        <v>727</v>
      </c>
      <c r="D1723" s="46" t="s">
        <v>2041</v>
      </c>
      <c r="E1723" s="46" t="s">
        <v>925</v>
      </c>
      <c r="F1723" s="47">
        <v>4.4600000000000001E-2</v>
      </c>
      <c r="G1723" s="46" t="s">
        <v>729</v>
      </c>
      <c r="H1723" s="48">
        <v>4.4600000000000001E-2</v>
      </c>
      <c r="I1723" s="46" t="s">
        <v>2059</v>
      </c>
      <c r="J1723" s="49" t="s">
        <v>2060</v>
      </c>
      <c r="K1723" s="39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1"/>
      <c r="AF1723" s="10"/>
      <c r="AG1723" s="10"/>
      <c r="AH1723" s="10"/>
      <c r="AI1723" s="10"/>
    </row>
    <row r="1724" spans="1:35" ht="15.95" customHeight="1" x14ac:dyDescent="0.2">
      <c r="A1724" s="46" t="s">
        <v>75</v>
      </c>
      <c r="B1724" s="46" t="s">
        <v>726</v>
      </c>
      <c r="C1724" s="46" t="s">
        <v>727</v>
      </c>
      <c r="D1724" s="46" t="s">
        <v>2041</v>
      </c>
      <c r="E1724" s="50">
        <v>50</v>
      </c>
      <c r="F1724" s="47">
        <v>8.2500000000000004E-2</v>
      </c>
      <c r="G1724" s="46" t="s">
        <v>729</v>
      </c>
      <c r="H1724" s="48">
        <v>8.2500000000000004E-2</v>
      </c>
      <c r="I1724" s="46" t="s">
        <v>2043</v>
      </c>
      <c r="J1724" s="60"/>
      <c r="K1724" s="39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1"/>
      <c r="AF1724" s="10"/>
      <c r="AG1724" s="10"/>
      <c r="AH1724" s="10"/>
      <c r="AI1724" s="10"/>
    </row>
    <row r="1725" spans="1:35" ht="15.95" customHeight="1" x14ac:dyDescent="0.2">
      <c r="A1725" s="46" t="s">
        <v>76</v>
      </c>
      <c r="B1725" s="46" t="s">
        <v>726</v>
      </c>
      <c r="C1725" s="46" t="s">
        <v>727</v>
      </c>
      <c r="D1725" s="46" t="s">
        <v>2041</v>
      </c>
      <c r="E1725" s="46" t="s">
        <v>820</v>
      </c>
      <c r="F1725" s="47">
        <v>4.6899999999999997E-2</v>
      </c>
      <c r="G1725" s="46" t="s">
        <v>729</v>
      </c>
      <c r="H1725" s="48">
        <v>4.6899999999999997E-2</v>
      </c>
      <c r="I1725" s="46" t="s">
        <v>2059</v>
      </c>
      <c r="J1725" s="60"/>
      <c r="K1725" s="39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1"/>
      <c r="AF1725" s="10"/>
      <c r="AG1725" s="10"/>
      <c r="AH1725" s="10"/>
      <c r="AI1725" s="10"/>
    </row>
    <row r="1726" spans="1:35" ht="15.95" customHeight="1" x14ac:dyDescent="0.2">
      <c r="A1726" s="46" t="s">
        <v>77</v>
      </c>
      <c r="B1726" s="46" t="s">
        <v>726</v>
      </c>
      <c r="C1726" s="46" t="s">
        <v>727</v>
      </c>
      <c r="D1726" s="46" t="s">
        <v>2041</v>
      </c>
      <c r="E1726" s="50">
        <v>52</v>
      </c>
      <c r="F1726" s="47">
        <v>0.13270000000000001</v>
      </c>
      <c r="G1726" s="46" t="s">
        <v>729</v>
      </c>
      <c r="H1726" s="48">
        <v>0.13270000000000001</v>
      </c>
      <c r="I1726" s="46" t="s">
        <v>2043</v>
      </c>
      <c r="J1726" s="60"/>
      <c r="K1726" s="39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1"/>
      <c r="AF1726" s="10"/>
      <c r="AG1726" s="10"/>
      <c r="AH1726" s="10"/>
      <c r="AI1726" s="10"/>
    </row>
    <row r="1727" spans="1:35" ht="15.95" customHeight="1" x14ac:dyDescent="0.2">
      <c r="A1727" s="46" t="s">
        <v>78</v>
      </c>
      <c r="B1727" s="46" t="s">
        <v>726</v>
      </c>
      <c r="C1727" s="46" t="s">
        <v>727</v>
      </c>
      <c r="D1727" s="46" t="s">
        <v>2041</v>
      </c>
      <c r="E1727" s="46" t="s">
        <v>2061</v>
      </c>
      <c r="F1727" s="47">
        <v>0.1129</v>
      </c>
      <c r="G1727" s="46" t="s">
        <v>729</v>
      </c>
      <c r="H1727" s="48">
        <v>0.1129</v>
      </c>
      <c r="I1727" s="46" t="s">
        <v>2059</v>
      </c>
      <c r="J1727" s="49" t="s">
        <v>2062</v>
      </c>
      <c r="K1727" s="39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1"/>
      <c r="AF1727" s="10"/>
      <c r="AG1727" s="10"/>
      <c r="AH1727" s="10"/>
      <c r="AI1727" s="10"/>
    </row>
    <row r="1728" spans="1:35" ht="15.95" customHeight="1" x14ac:dyDescent="0.2">
      <c r="A1728" s="46" t="s">
        <v>79</v>
      </c>
      <c r="B1728" s="46" t="s">
        <v>726</v>
      </c>
      <c r="C1728" s="46" t="s">
        <v>727</v>
      </c>
      <c r="D1728" s="46" t="s">
        <v>2041</v>
      </c>
      <c r="E1728" s="46" t="s">
        <v>2063</v>
      </c>
      <c r="F1728" s="47">
        <v>5.62E-2</v>
      </c>
      <c r="G1728" s="46" t="s">
        <v>729</v>
      </c>
      <c r="H1728" s="48">
        <v>5.62E-2</v>
      </c>
      <c r="I1728" s="46" t="s">
        <v>2064</v>
      </c>
      <c r="J1728" s="60"/>
      <c r="K1728" s="39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1"/>
      <c r="AF1728" s="10"/>
      <c r="AG1728" s="10"/>
      <c r="AH1728" s="10"/>
      <c r="AI1728" s="10"/>
    </row>
    <row r="1729" spans="1:35" ht="15.95" customHeight="1" x14ac:dyDescent="0.2">
      <c r="A1729" s="46" t="s">
        <v>80</v>
      </c>
      <c r="B1729" s="46" t="s">
        <v>726</v>
      </c>
      <c r="C1729" s="46" t="s">
        <v>727</v>
      </c>
      <c r="D1729" s="46" t="s">
        <v>2041</v>
      </c>
      <c r="E1729" s="46" t="s">
        <v>2065</v>
      </c>
      <c r="F1729" s="47">
        <v>3.8999999999999998E-3</v>
      </c>
      <c r="G1729" s="46" t="s">
        <v>729</v>
      </c>
      <c r="H1729" s="48">
        <v>3.8999999999999998E-3</v>
      </c>
      <c r="I1729" s="46" t="s">
        <v>2043</v>
      </c>
      <c r="J1729" s="60"/>
      <c r="K1729" s="39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1"/>
      <c r="AF1729" s="10"/>
      <c r="AG1729" s="10"/>
      <c r="AH1729" s="10"/>
      <c r="AI1729" s="10"/>
    </row>
    <row r="1730" spans="1:35" ht="15.95" customHeight="1" x14ac:dyDescent="0.2">
      <c r="A1730" s="46" t="s">
        <v>81</v>
      </c>
      <c r="B1730" s="46" t="s">
        <v>726</v>
      </c>
      <c r="C1730" s="46" t="s">
        <v>727</v>
      </c>
      <c r="D1730" s="46" t="s">
        <v>2041</v>
      </c>
      <c r="E1730" s="46" t="s">
        <v>2066</v>
      </c>
      <c r="F1730" s="47">
        <v>0.20419999999999999</v>
      </c>
      <c r="G1730" s="46" t="s">
        <v>729</v>
      </c>
      <c r="H1730" s="48">
        <v>0.20419999999999999</v>
      </c>
      <c r="I1730" s="46" t="s">
        <v>2043</v>
      </c>
      <c r="J1730" s="60"/>
      <c r="K1730" s="39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1"/>
      <c r="AF1730" s="10"/>
      <c r="AG1730" s="10"/>
      <c r="AH1730" s="10"/>
      <c r="AI1730" s="10"/>
    </row>
    <row r="1731" spans="1:35" ht="15.95" customHeight="1" x14ac:dyDescent="0.2">
      <c r="A1731" s="46" t="s">
        <v>82</v>
      </c>
      <c r="B1731" s="46" t="s">
        <v>726</v>
      </c>
      <c r="C1731" s="46" t="s">
        <v>727</v>
      </c>
      <c r="D1731" s="46" t="s">
        <v>2041</v>
      </c>
      <c r="E1731" s="50">
        <v>55</v>
      </c>
      <c r="F1731" s="47">
        <v>0.14000000000000001</v>
      </c>
      <c r="G1731" s="46" t="s">
        <v>729</v>
      </c>
      <c r="H1731" s="48">
        <v>0.14000000000000001</v>
      </c>
      <c r="I1731" s="46" t="s">
        <v>2043</v>
      </c>
      <c r="J1731" s="60"/>
      <c r="K1731" s="39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1"/>
      <c r="AF1731" s="10"/>
      <c r="AG1731" s="10"/>
      <c r="AH1731" s="10"/>
      <c r="AI1731" s="10"/>
    </row>
    <row r="1732" spans="1:35" ht="15.95" customHeight="1" x14ac:dyDescent="0.2">
      <c r="A1732" s="46" t="s">
        <v>83</v>
      </c>
      <c r="B1732" s="46" t="s">
        <v>726</v>
      </c>
      <c r="C1732" s="46" t="s">
        <v>727</v>
      </c>
      <c r="D1732" s="46" t="s">
        <v>2041</v>
      </c>
      <c r="E1732" s="46" t="s">
        <v>2067</v>
      </c>
      <c r="F1732" s="47">
        <v>0.05</v>
      </c>
      <c r="G1732" s="46" t="s">
        <v>729</v>
      </c>
      <c r="H1732" s="48">
        <v>0.05</v>
      </c>
      <c r="I1732" s="46" t="s">
        <v>2059</v>
      </c>
      <c r="J1732" s="49" t="s">
        <v>2068</v>
      </c>
      <c r="K1732" s="39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1"/>
      <c r="AF1732" s="10"/>
      <c r="AG1732" s="10"/>
      <c r="AH1732" s="10"/>
      <c r="AI1732" s="10"/>
    </row>
    <row r="1733" spans="1:35" ht="15.95" customHeight="1" x14ac:dyDescent="0.2">
      <c r="A1733" s="46" t="s">
        <v>84</v>
      </c>
      <c r="B1733" s="46" t="s">
        <v>726</v>
      </c>
      <c r="C1733" s="46" t="s">
        <v>727</v>
      </c>
      <c r="D1733" s="46" t="s">
        <v>2041</v>
      </c>
      <c r="E1733" s="46" t="s">
        <v>2069</v>
      </c>
      <c r="F1733" s="47">
        <v>0.2074</v>
      </c>
      <c r="G1733" s="46" t="s">
        <v>729</v>
      </c>
      <c r="H1733" s="48">
        <v>0.2074</v>
      </c>
      <c r="I1733" s="46" t="s">
        <v>2059</v>
      </c>
      <c r="J1733" s="60"/>
      <c r="K1733" s="39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1"/>
      <c r="AF1733" s="10"/>
      <c r="AG1733" s="10"/>
      <c r="AH1733" s="10"/>
      <c r="AI1733" s="10"/>
    </row>
    <row r="1734" spans="1:35" ht="15.95" customHeight="1" x14ac:dyDescent="0.2">
      <c r="A1734" s="46" t="s">
        <v>85</v>
      </c>
      <c r="B1734" s="46" t="s">
        <v>726</v>
      </c>
      <c r="C1734" s="46" t="s">
        <v>727</v>
      </c>
      <c r="D1734" s="46" t="s">
        <v>2041</v>
      </c>
      <c r="E1734" s="46" t="s">
        <v>2070</v>
      </c>
      <c r="F1734" s="47">
        <v>9.0999999999999998E-2</v>
      </c>
      <c r="G1734" s="46" t="s">
        <v>729</v>
      </c>
      <c r="H1734" s="48">
        <v>9.0999999999999998E-2</v>
      </c>
      <c r="I1734" s="46" t="s">
        <v>2059</v>
      </c>
      <c r="J1734" s="49" t="s">
        <v>2068</v>
      </c>
      <c r="K1734" s="39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1"/>
      <c r="AF1734" s="10"/>
      <c r="AG1734" s="10"/>
      <c r="AH1734" s="10"/>
      <c r="AI1734" s="10"/>
    </row>
    <row r="1735" spans="1:35" ht="15.95" customHeight="1" x14ac:dyDescent="0.2">
      <c r="A1735" s="46" t="s">
        <v>86</v>
      </c>
      <c r="B1735" s="46" t="s">
        <v>726</v>
      </c>
      <c r="C1735" s="46" t="s">
        <v>727</v>
      </c>
      <c r="D1735" s="46" t="s">
        <v>2041</v>
      </c>
      <c r="E1735" s="46" t="s">
        <v>2071</v>
      </c>
      <c r="F1735" s="47">
        <v>8.6599999999999996E-2</v>
      </c>
      <c r="G1735" s="46" t="s">
        <v>729</v>
      </c>
      <c r="H1735" s="48">
        <v>8.6599999999999996E-2</v>
      </c>
      <c r="I1735" s="46" t="s">
        <v>2059</v>
      </c>
      <c r="J1735" s="49" t="s">
        <v>2068</v>
      </c>
      <c r="K1735" s="39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1"/>
      <c r="AF1735" s="10"/>
      <c r="AG1735" s="10"/>
      <c r="AH1735" s="10"/>
      <c r="AI1735" s="10"/>
    </row>
    <row r="1736" spans="1:35" ht="15.95" customHeight="1" x14ac:dyDescent="0.2">
      <c r="A1736" s="178" t="s">
        <v>87</v>
      </c>
      <c r="B1736" s="178" t="s">
        <v>726</v>
      </c>
      <c r="C1736" s="178" t="s">
        <v>727</v>
      </c>
      <c r="D1736" s="178" t="s">
        <v>2041</v>
      </c>
      <c r="E1736" s="178" t="s">
        <v>2072</v>
      </c>
      <c r="F1736" s="176">
        <v>1.7248000000000001</v>
      </c>
      <c r="G1736" s="46" t="s">
        <v>943</v>
      </c>
      <c r="H1736" s="62">
        <v>1.0895999999999999</v>
      </c>
      <c r="I1736" s="180" t="s">
        <v>2073</v>
      </c>
      <c r="J1736" s="174"/>
      <c r="K1736" s="39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1"/>
      <c r="AF1736" s="10"/>
      <c r="AG1736" s="10"/>
      <c r="AH1736" s="10"/>
      <c r="AI1736" s="10"/>
    </row>
    <row r="1737" spans="1:35" ht="15.95" customHeight="1" x14ac:dyDescent="0.2">
      <c r="A1737" s="179"/>
      <c r="B1737" s="179"/>
      <c r="C1737" s="179"/>
      <c r="D1737" s="179"/>
      <c r="E1737" s="179"/>
      <c r="F1737" s="177"/>
      <c r="G1737" s="46" t="s">
        <v>1673</v>
      </c>
      <c r="H1737" s="62">
        <v>0.63519999999999999</v>
      </c>
      <c r="I1737" s="181"/>
      <c r="J1737" s="175"/>
      <c r="K1737" s="39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1"/>
      <c r="AF1737" s="10"/>
      <c r="AG1737" s="10"/>
      <c r="AH1737" s="10"/>
      <c r="AI1737" s="10"/>
    </row>
    <row r="1738" spans="1:35" ht="15.95" customHeight="1" x14ac:dyDescent="0.2">
      <c r="A1738" s="46" t="s">
        <v>88</v>
      </c>
      <c r="B1738" s="46" t="s">
        <v>726</v>
      </c>
      <c r="C1738" s="46" t="s">
        <v>727</v>
      </c>
      <c r="D1738" s="46" t="s">
        <v>2041</v>
      </c>
      <c r="E1738" s="46" t="s">
        <v>2074</v>
      </c>
      <c r="F1738" s="47">
        <v>0.09</v>
      </c>
      <c r="G1738" s="46" t="s">
        <v>729</v>
      </c>
      <c r="H1738" s="48">
        <v>0.09</v>
      </c>
      <c r="I1738" s="46" t="s">
        <v>2075</v>
      </c>
      <c r="J1738" s="60"/>
      <c r="K1738" s="39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1"/>
      <c r="AF1738" s="10"/>
      <c r="AG1738" s="10"/>
      <c r="AH1738" s="10"/>
      <c r="AI1738" s="10"/>
    </row>
    <row r="1739" spans="1:35" ht="15.95" customHeight="1" x14ac:dyDescent="0.2">
      <c r="A1739" s="46" t="s">
        <v>89</v>
      </c>
      <c r="B1739" s="43" t="s">
        <v>726</v>
      </c>
      <c r="C1739" s="43" t="s">
        <v>727</v>
      </c>
      <c r="D1739" s="43" t="s">
        <v>2041</v>
      </c>
      <c r="E1739" s="51">
        <v>73</v>
      </c>
      <c r="F1739" s="44">
        <v>0.95650000000000002</v>
      </c>
      <c r="G1739" s="43" t="s">
        <v>729</v>
      </c>
      <c r="H1739" s="45">
        <v>0.95650000000000002</v>
      </c>
      <c r="I1739" s="46" t="s">
        <v>2043</v>
      </c>
      <c r="J1739" s="61"/>
      <c r="K1739" s="38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1"/>
      <c r="AF1739" s="10"/>
      <c r="AG1739" s="10"/>
      <c r="AH1739" s="10"/>
      <c r="AI1739" s="10"/>
    </row>
    <row r="1740" spans="1:35" ht="15.95" customHeight="1" x14ac:dyDescent="0.2">
      <c r="A1740" s="46" t="s">
        <v>90</v>
      </c>
      <c r="B1740" s="46" t="s">
        <v>726</v>
      </c>
      <c r="C1740" s="46" t="s">
        <v>727</v>
      </c>
      <c r="D1740" s="46" t="s">
        <v>2041</v>
      </c>
      <c r="E1740" s="46" t="s">
        <v>2076</v>
      </c>
      <c r="F1740" s="47">
        <v>0.06</v>
      </c>
      <c r="G1740" s="46" t="s">
        <v>729</v>
      </c>
      <c r="H1740" s="48">
        <v>0.06</v>
      </c>
      <c r="I1740" s="46" t="s">
        <v>2043</v>
      </c>
      <c r="J1740" s="60"/>
      <c r="K1740" s="39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1"/>
      <c r="AF1740" s="10"/>
      <c r="AG1740" s="10"/>
      <c r="AH1740" s="10"/>
      <c r="AI1740" s="10"/>
    </row>
    <row r="1741" spans="1:35" ht="15.95" customHeight="1" x14ac:dyDescent="0.2">
      <c r="A1741" s="46" t="s">
        <v>91</v>
      </c>
      <c r="B1741" s="46" t="s">
        <v>726</v>
      </c>
      <c r="C1741" s="46" t="s">
        <v>727</v>
      </c>
      <c r="D1741" s="46" t="s">
        <v>2041</v>
      </c>
      <c r="E1741" s="50">
        <v>84</v>
      </c>
      <c r="F1741" s="47">
        <v>0.1028</v>
      </c>
      <c r="G1741" s="46" t="s">
        <v>729</v>
      </c>
      <c r="H1741" s="48">
        <v>0.1028</v>
      </c>
      <c r="I1741" s="46" t="s">
        <v>2043</v>
      </c>
      <c r="J1741" s="60"/>
      <c r="K1741" s="39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1"/>
      <c r="AF1741" s="10"/>
      <c r="AG1741" s="10"/>
      <c r="AH1741" s="10"/>
      <c r="AI1741" s="10"/>
    </row>
    <row r="1742" spans="1:35" ht="15.95" customHeight="1" x14ac:dyDescent="0.2">
      <c r="A1742" s="46" t="s">
        <v>92</v>
      </c>
      <c r="B1742" s="46" t="s">
        <v>726</v>
      </c>
      <c r="C1742" s="46" t="s">
        <v>727</v>
      </c>
      <c r="D1742" s="46" t="s">
        <v>2041</v>
      </c>
      <c r="E1742" s="46" t="s">
        <v>1956</v>
      </c>
      <c r="F1742" s="47">
        <v>4.3900000000000002E-2</v>
      </c>
      <c r="G1742" s="46" t="s">
        <v>729</v>
      </c>
      <c r="H1742" s="48">
        <v>4.3900000000000002E-2</v>
      </c>
      <c r="I1742" s="46" t="s">
        <v>2059</v>
      </c>
      <c r="J1742" s="49" t="s">
        <v>2077</v>
      </c>
      <c r="K1742" s="39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1"/>
      <c r="AF1742" s="10"/>
      <c r="AG1742" s="10"/>
      <c r="AH1742" s="10"/>
      <c r="AI1742" s="10"/>
    </row>
    <row r="1743" spans="1:35" ht="15.95" customHeight="1" x14ac:dyDescent="0.2">
      <c r="A1743" s="171" t="s">
        <v>2327</v>
      </c>
      <c r="B1743" s="172"/>
      <c r="C1743" s="172"/>
      <c r="D1743" s="172"/>
      <c r="E1743" s="173"/>
      <c r="F1743" s="72">
        <f>SUM(F1702:F1742)</f>
        <v>9.8567000000000018</v>
      </c>
      <c r="G1743" s="71"/>
      <c r="H1743" s="73">
        <f>SUM(H1702:H1742)</f>
        <v>9.8567</v>
      </c>
      <c r="I1743" s="71"/>
      <c r="J1743" s="79"/>
      <c r="K1743" s="39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1"/>
      <c r="AF1743" s="10"/>
      <c r="AG1743" s="10"/>
      <c r="AH1743" s="10"/>
      <c r="AI1743" s="10"/>
    </row>
    <row r="1744" spans="1:35" ht="15.95" customHeight="1" x14ac:dyDescent="0.2">
      <c r="A1744" s="46" t="s">
        <v>54</v>
      </c>
      <c r="B1744" s="46" t="s">
        <v>726</v>
      </c>
      <c r="C1744" s="46" t="s">
        <v>727</v>
      </c>
      <c r="D1744" s="46" t="s">
        <v>2078</v>
      </c>
      <c r="E1744" s="50">
        <v>18</v>
      </c>
      <c r="F1744" s="47">
        <v>0.09</v>
      </c>
      <c r="G1744" s="46" t="s">
        <v>48</v>
      </c>
      <c r="H1744" s="48">
        <v>0.09</v>
      </c>
      <c r="I1744" s="46" t="s">
        <v>2079</v>
      </c>
      <c r="J1744" s="60"/>
      <c r="K1744" s="39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1"/>
      <c r="AF1744" s="10"/>
      <c r="AG1744" s="10"/>
      <c r="AH1744" s="10"/>
      <c r="AI1744" s="10"/>
    </row>
    <row r="1745" spans="1:35" ht="15.95" customHeight="1" x14ac:dyDescent="0.2">
      <c r="A1745" s="46" t="s">
        <v>55</v>
      </c>
      <c r="B1745" s="46" t="s">
        <v>726</v>
      </c>
      <c r="C1745" s="46" t="s">
        <v>727</v>
      </c>
      <c r="D1745" s="46" t="s">
        <v>2078</v>
      </c>
      <c r="E1745" s="50">
        <v>2</v>
      </c>
      <c r="F1745" s="47">
        <v>0.12</v>
      </c>
      <c r="G1745" s="46" t="s">
        <v>729</v>
      </c>
      <c r="H1745" s="48">
        <v>0.12</v>
      </c>
      <c r="I1745" s="46" t="s">
        <v>1368</v>
      </c>
      <c r="J1745" s="60"/>
      <c r="K1745" s="4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1"/>
      <c r="AF1745" s="10"/>
      <c r="AG1745" s="10"/>
      <c r="AH1745" s="10"/>
      <c r="AI1745" s="10"/>
    </row>
    <row r="1746" spans="1:35" ht="15.95" customHeight="1" x14ac:dyDescent="0.2">
      <c r="A1746" s="46" t="s">
        <v>56</v>
      </c>
      <c r="B1746" s="46" t="s">
        <v>726</v>
      </c>
      <c r="C1746" s="46" t="s">
        <v>727</v>
      </c>
      <c r="D1746" s="46" t="s">
        <v>2078</v>
      </c>
      <c r="E1746" s="46" t="s">
        <v>2080</v>
      </c>
      <c r="F1746" s="47">
        <v>0.41</v>
      </c>
      <c r="G1746" s="46" t="s">
        <v>729</v>
      </c>
      <c r="H1746" s="48">
        <v>0.41</v>
      </c>
      <c r="I1746" s="46" t="s">
        <v>1368</v>
      </c>
      <c r="J1746" s="60"/>
      <c r="K1746" s="4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1"/>
      <c r="AF1746" s="10"/>
      <c r="AG1746" s="10"/>
      <c r="AH1746" s="10"/>
      <c r="AI1746" s="10"/>
    </row>
    <row r="1747" spans="1:35" ht="15.95" customHeight="1" x14ac:dyDescent="0.2">
      <c r="A1747" s="46" t="s">
        <v>57</v>
      </c>
      <c r="B1747" s="46" t="s">
        <v>726</v>
      </c>
      <c r="C1747" s="46" t="s">
        <v>727</v>
      </c>
      <c r="D1747" s="46" t="s">
        <v>2078</v>
      </c>
      <c r="E1747" s="50">
        <v>25</v>
      </c>
      <c r="F1747" s="47">
        <v>1.3</v>
      </c>
      <c r="G1747" s="46" t="s">
        <v>729</v>
      </c>
      <c r="H1747" s="48">
        <v>1.3</v>
      </c>
      <c r="I1747" s="46" t="s">
        <v>1368</v>
      </c>
      <c r="J1747" s="60"/>
      <c r="K1747" s="39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1"/>
      <c r="AF1747" s="10"/>
      <c r="AG1747" s="10"/>
      <c r="AH1747" s="10"/>
      <c r="AI1747" s="10"/>
    </row>
    <row r="1748" spans="1:35" ht="15.95" customHeight="1" x14ac:dyDescent="0.2">
      <c r="A1748" s="46" t="s">
        <v>58</v>
      </c>
      <c r="B1748" s="46" t="s">
        <v>726</v>
      </c>
      <c r="C1748" s="46" t="s">
        <v>727</v>
      </c>
      <c r="D1748" s="46" t="s">
        <v>2078</v>
      </c>
      <c r="E1748" s="50">
        <v>36</v>
      </c>
      <c r="F1748" s="47">
        <v>1.07</v>
      </c>
      <c r="G1748" s="46" t="s">
        <v>729</v>
      </c>
      <c r="H1748" s="48">
        <v>1.07</v>
      </c>
      <c r="I1748" s="46" t="s">
        <v>1368</v>
      </c>
      <c r="J1748" s="60"/>
      <c r="K1748" s="4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1"/>
      <c r="AF1748" s="10"/>
      <c r="AG1748" s="10"/>
      <c r="AH1748" s="10"/>
      <c r="AI1748" s="10"/>
    </row>
    <row r="1749" spans="1:35" ht="15.95" customHeight="1" x14ac:dyDescent="0.2">
      <c r="A1749" s="46" t="s">
        <v>59</v>
      </c>
      <c r="B1749" s="46" t="s">
        <v>726</v>
      </c>
      <c r="C1749" s="46" t="s">
        <v>727</v>
      </c>
      <c r="D1749" s="46" t="s">
        <v>2078</v>
      </c>
      <c r="E1749" s="46" t="s">
        <v>2081</v>
      </c>
      <c r="F1749" s="47">
        <v>0.11600000000000001</v>
      </c>
      <c r="G1749" s="46" t="s">
        <v>729</v>
      </c>
      <c r="H1749" s="48">
        <v>0.11600000000000001</v>
      </c>
      <c r="I1749" s="46" t="s">
        <v>2082</v>
      </c>
      <c r="J1749" s="60"/>
      <c r="K1749" s="39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1"/>
      <c r="AF1749" s="10"/>
      <c r="AG1749" s="10"/>
      <c r="AH1749" s="10"/>
      <c r="AI1749" s="10"/>
    </row>
    <row r="1750" spans="1:35" ht="15.95" customHeight="1" x14ac:dyDescent="0.2">
      <c r="A1750" s="46" t="s">
        <v>60</v>
      </c>
      <c r="B1750" s="46" t="s">
        <v>726</v>
      </c>
      <c r="C1750" s="46" t="s">
        <v>727</v>
      </c>
      <c r="D1750" s="46" t="s">
        <v>2078</v>
      </c>
      <c r="E1750" s="46" t="s">
        <v>2083</v>
      </c>
      <c r="F1750" s="47">
        <v>5.3999999999999999E-2</v>
      </c>
      <c r="G1750" s="46" t="s">
        <v>714</v>
      </c>
      <c r="H1750" s="48">
        <v>5.3999999999999999E-2</v>
      </c>
      <c r="I1750" s="46" t="s">
        <v>2084</v>
      </c>
      <c r="J1750" s="60"/>
      <c r="K1750" s="39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1"/>
      <c r="AF1750" s="10"/>
      <c r="AG1750" s="10"/>
      <c r="AH1750" s="10"/>
      <c r="AI1750" s="10"/>
    </row>
    <row r="1751" spans="1:35" ht="15.95" customHeight="1" x14ac:dyDescent="0.2">
      <c r="A1751" s="46" t="s">
        <v>61</v>
      </c>
      <c r="B1751" s="46" t="s">
        <v>726</v>
      </c>
      <c r="C1751" s="46" t="s">
        <v>727</v>
      </c>
      <c r="D1751" s="46" t="s">
        <v>2078</v>
      </c>
      <c r="E1751" s="46" t="s">
        <v>2085</v>
      </c>
      <c r="F1751" s="47">
        <v>5.3999999999999999E-2</v>
      </c>
      <c r="G1751" s="46" t="s">
        <v>714</v>
      </c>
      <c r="H1751" s="48">
        <v>5.3999999999999999E-2</v>
      </c>
      <c r="I1751" s="46" t="s">
        <v>2086</v>
      </c>
      <c r="J1751" s="60"/>
      <c r="K1751" s="4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1"/>
      <c r="AF1751" s="10"/>
      <c r="AG1751" s="10"/>
      <c r="AH1751" s="10"/>
      <c r="AI1751" s="10"/>
    </row>
    <row r="1752" spans="1:35" ht="15.95" customHeight="1" x14ac:dyDescent="0.2">
      <c r="A1752" s="46" t="s">
        <v>62</v>
      </c>
      <c r="B1752" s="46" t="s">
        <v>726</v>
      </c>
      <c r="C1752" s="46" t="s">
        <v>727</v>
      </c>
      <c r="D1752" s="46" t="s">
        <v>2078</v>
      </c>
      <c r="E1752" s="46" t="s">
        <v>2087</v>
      </c>
      <c r="F1752" s="47">
        <v>5.6000000000000001E-2</v>
      </c>
      <c r="G1752" s="46" t="s">
        <v>714</v>
      </c>
      <c r="H1752" s="48">
        <v>5.6000000000000001E-2</v>
      </c>
      <c r="I1752" s="46" t="s">
        <v>2088</v>
      </c>
      <c r="J1752" s="60"/>
      <c r="K1752" s="39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1"/>
      <c r="AF1752" s="10"/>
      <c r="AG1752" s="10"/>
      <c r="AH1752" s="10"/>
      <c r="AI1752" s="10"/>
    </row>
    <row r="1753" spans="1:35" ht="15.95" customHeight="1" x14ac:dyDescent="0.2">
      <c r="A1753" s="46" t="s">
        <v>63</v>
      </c>
      <c r="B1753" s="46" t="s">
        <v>2361</v>
      </c>
      <c r="C1753" s="46" t="s">
        <v>1647</v>
      </c>
      <c r="D1753" s="46" t="s">
        <v>2078</v>
      </c>
      <c r="E1753" s="46" t="s">
        <v>2089</v>
      </c>
      <c r="F1753" s="47">
        <v>5.6000000000000001E-2</v>
      </c>
      <c r="G1753" s="46" t="s">
        <v>714</v>
      </c>
      <c r="H1753" s="48">
        <v>5.6000000000000001E-2</v>
      </c>
      <c r="I1753" s="46" t="s">
        <v>2090</v>
      </c>
      <c r="J1753" s="60"/>
      <c r="K1753" s="4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1"/>
      <c r="AF1753" s="10"/>
      <c r="AG1753" s="10"/>
      <c r="AH1753" s="10"/>
      <c r="AI1753" s="10"/>
    </row>
    <row r="1754" spans="1:35" ht="15.95" customHeight="1" x14ac:dyDescent="0.2">
      <c r="A1754" s="46" t="s">
        <v>64</v>
      </c>
      <c r="B1754" s="46" t="s">
        <v>726</v>
      </c>
      <c r="C1754" s="46" t="s">
        <v>1647</v>
      </c>
      <c r="D1754" s="46" t="s">
        <v>2078</v>
      </c>
      <c r="E1754" s="46" t="s">
        <v>2091</v>
      </c>
      <c r="F1754" s="47">
        <v>5.7000000000000002E-2</v>
      </c>
      <c r="G1754" s="46" t="s">
        <v>715</v>
      </c>
      <c r="H1754" s="48">
        <v>5.7000000000000002E-2</v>
      </c>
      <c r="I1754" s="46" t="s">
        <v>2092</v>
      </c>
      <c r="J1754" s="60"/>
      <c r="K1754" s="4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1"/>
      <c r="AF1754" s="10"/>
      <c r="AG1754" s="10"/>
      <c r="AH1754" s="10"/>
      <c r="AI1754" s="10"/>
    </row>
    <row r="1755" spans="1:35" ht="15.95" customHeight="1" x14ac:dyDescent="0.2">
      <c r="A1755" s="46" t="s">
        <v>65</v>
      </c>
      <c r="B1755" s="46" t="s">
        <v>726</v>
      </c>
      <c r="C1755" s="46" t="s">
        <v>727</v>
      </c>
      <c r="D1755" s="46" t="s">
        <v>2078</v>
      </c>
      <c r="E1755" s="46" t="s">
        <v>2093</v>
      </c>
      <c r="F1755" s="47">
        <v>4.8000000000000001E-2</v>
      </c>
      <c r="G1755" s="46" t="s">
        <v>33</v>
      </c>
      <c r="H1755" s="48">
        <v>4.8000000000000001E-2</v>
      </c>
      <c r="I1755" s="46" t="s">
        <v>2094</v>
      </c>
      <c r="J1755" s="60"/>
      <c r="K1755" s="39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1"/>
      <c r="AF1755" s="10"/>
      <c r="AG1755" s="10"/>
      <c r="AH1755" s="10"/>
      <c r="AI1755" s="10"/>
    </row>
    <row r="1756" spans="1:35" ht="15.95" customHeight="1" x14ac:dyDescent="0.2">
      <c r="A1756" s="46" t="s">
        <v>66</v>
      </c>
      <c r="B1756" s="46" t="s">
        <v>726</v>
      </c>
      <c r="C1756" s="46" t="s">
        <v>727</v>
      </c>
      <c r="D1756" s="46" t="s">
        <v>2078</v>
      </c>
      <c r="E1756" s="50">
        <v>4</v>
      </c>
      <c r="F1756" s="47">
        <v>0.17</v>
      </c>
      <c r="G1756" s="46" t="s">
        <v>48</v>
      </c>
      <c r="H1756" s="48">
        <v>0.17</v>
      </c>
      <c r="I1756" s="46" t="s">
        <v>2079</v>
      </c>
      <c r="J1756" s="60"/>
      <c r="K1756" s="4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1"/>
      <c r="AF1756" s="10"/>
      <c r="AG1756" s="10"/>
      <c r="AH1756" s="10"/>
      <c r="AI1756" s="10"/>
    </row>
    <row r="1757" spans="1:35" ht="15.95" customHeight="1" x14ac:dyDescent="0.2">
      <c r="A1757" s="46" t="s">
        <v>67</v>
      </c>
      <c r="B1757" s="46" t="s">
        <v>726</v>
      </c>
      <c r="C1757" s="46" t="s">
        <v>727</v>
      </c>
      <c r="D1757" s="46" t="s">
        <v>2078</v>
      </c>
      <c r="E1757" s="50">
        <v>40</v>
      </c>
      <c r="F1757" s="47">
        <v>0.32</v>
      </c>
      <c r="G1757" s="46" t="s">
        <v>729</v>
      </c>
      <c r="H1757" s="48">
        <v>0.32</v>
      </c>
      <c r="I1757" s="46" t="s">
        <v>1368</v>
      </c>
      <c r="J1757" s="60"/>
      <c r="K1757" s="4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1"/>
      <c r="AF1757" s="10"/>
      <c r="AG1757" s="10"/>
      <c r="AH1757" s="10"/>
      <c r="AI1757" s="10"/>
    </row>
    <row r="1758" spans="1:35" ht="15.95" customHeight="1" x14ac:dyDescent="0.2">
      <c r="A1758" s="46" t="s">
        <v>68</v>
      </c>
      <c r="B1758" s="46" t="s">
        <v>726</v>
      </c>
      <c r="C1758" s="46" t="s">
        <v>727</v>
      </c>
      <c r="D1758" s="46" t="s">
        <v>2078</v>
      </c>
      <c r="E1758" s="50">
        <v>42</v>
      </c>
      <c r="F1758" s="47">
        <v>0.18</v>
      </c>
      <c r="G1758" s="46" t="s">
        <v>729</v>
      </c>
      <c r="H1758" s="48">
        <v>0.18</v>
      </c>
      <c r="I1758" s="46" t="s">
        <v>1368</v>
      </c>
      <c r="J1758" s="60"/>
      <c r="K1758" s="39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1"/>
      <c r="AF1758" s="10"/>
      <c r="AG1758" s="10"/>
      <c r="AH1758" s="10"/>
      <c r="AI1758" s="10"/>
    </row>
    <row r="1759" spans="1:35" ht="15.95" customHeight="1" x14ac:dyDescent="0.2">
      <c r="A1759" s="46" t="s">
        <v>69</v>
      </c>
      <c r="B1759" s="46" t="s">
        <v>726</v>
      </c>
      <c r="C1759" s="46" t="s">
        <v>727</v>
      </c>
      <c r="D1759" s="46" t="s">
        <v>2078</v>
      </c>
      <c r="E1759" s="46" t="s">
        <v>945</v>
      </c>
      <c r="F1759" s="47">
        <v>4.19E-2</v>
      </c>
      <c r="G1759" s="46" t="s">
        <v>729</v>
      </c>
      <c r="H1759" s="48">
        <v>4.19E-2</v>
      </c>
      <c r="I1759" s="46" t="s">
        <v>2095</v>
      </c>
      <c r="J1759" s="60"/>
      <c r="K1759" s="4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1"/>
      <c r="AF1759" s="10"/>
      <c r="AG1759" s="10"/>
      <c r="AH1759" s="10"/>
      <c r="AI1759" s="10"/>
    </row>
    <row r="1760" spans="1:35" ht="15.95" customHeight="1" x14ac:dyDescent="0.2">
      <c r="A1760" s="46" t="s">
        <v>70</v>
      </c>
      <c r="B1760" s="46" t="s">
        <v>726</v>
      </c>
      <c r="C1760" s="46" t="s">
        <v>727</v>
      </c>
      <c r="D1760" s="46" t="s">
        <v>2078</v>
      </c>
      <c r="E1760" s="46" t="s">
        <v>2056</v>
      </c>
      <c r="F1760" s="47">
        <v>8.9700000000000002E-2</v>
      </c>
      <c r="G1760" s="46" t="s">
        <v>1673</v>
      </c>
      <c r="H1760" s="48">
        <v>8.9700000000000002E-2</v>
      </c>
      <c r="I1760" s="46" t="s">
        <v>1368</v>
      </c>
      <c r="J1760" s="60"/>
      <c r="K1760" s="4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1"/>
      <c r="AF1760" s="10"/>
      <c r="AG1760" s="10"/>
      <c r="AH1760" s="10"/>
      <c r="AI1760" s="10"/>
    </row>
    <row r="1761" spans="1:35" ht="15.95" customHeight="1" x14ac:dyDescent="0.2">
      <c r="A1761" s="46" t="s">
        <v>71</v>
      </c>
      <c r="B1761" s="46" t="s">
        <v>726</v>
      </c>
      <c r="C1761" s="46" t="s">
        <v>727</v>
      </c>
      <c r="D1761" s="46" t="s">
        <v>2078</v>
      </c>
      <c r="E1761" s="46" t="s">
        <v>2096</v>
      </c>
      <c r="F1761" s="47">
        <v>0.1333</v>
      </c>
      <c r="G1761" s="46" t="s">
        <v>729</v>
      </c>
      <c r="H1761" s="48">
        <v>0.1333</v>
      </c>
      <c r="I1761" s="46" t="s">
        <v>1368</v>
      </c>
      <c r="J1761" s="60"/>
      <c r="K1761" s="4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1"/>
      <c r="AF1761" s="10"/>
      <c r="AG1761" s="10"/>
      <c r="AH1761" s="10"/>
      <c r="AI1761" s="10"/>
    </row>
    <row r="1762" spans="1:35" ht="15.95" customHeight="1" x14ac:dyDescent="0.2">
      <c r="A1762" s="46" t="s">
        <v>72</v>
      </c>
      <c r="B1762" s="46" t="s">
        <v>726</v>
      </c>
      <c r="C1762" s="46" t="s">
        <v>727</v>
      </c>
      <c r="D1762" s="46" t="s">
        <v>2078</v>
      </c>
      <c r="E1762" s="46" t="s">
        <v>1134</v>
      </c>
      <c r="F1762" s="47">
        <v>0.2382</v>
      </c>
      <c r="G1762" s="46" t="s">
        <v>29</v>
      </c>
      <c r="H1762" s="48">
        <v>0.2382</v>
      </c>
      <c r="I1762" s="46" t="s">
        <v>2097</v>
      </c>
      <c r="J1762" s="60"/>
      <c r="K1762" s="39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1"/>
      <c r="AF1762" s="10"/>
      <c r="AG1762" s="10"/>
      <c r="AH1762" s="10"/>
      <c r="AI1762" s="10"/>
    </row>
    <row r="1763" spans="1:35" ht="15.95" customHeight="1" x14ac:dyDescent="0.2">
      <c r="A1763" s="178" t="s">
        <v>73</v>
      </c>
      <c r="B1763" s="178" t="s">
        <v>726</v>
      </c>
      <c r="C1763" s="178" t="s">
        <v>727</v>
      </c>
      <c r="D1763" s="178" t="s">
        <v>2078</v>
      </c>
      <c r="E1763" s="178" t="s">
        <v>2098</v>
      </c>
      <c r="F1763" s="176">
        <v>0.21820000000000001</v>
      </c>
      <c r="G1763" s="46" t="s">
        <v>2370</v>
      </c>
      <c r="H1763" s="62">
        <v>0.1154</v>
      </c>
      <c r="I1763" s="180" t="s">
        <v>2082</v>
      </c>
      <c r="J1763" s="174"/>
      <c r="K1763" s="4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1"/>
      <c r="AF1763" s="10"/>
      <c r="AG1763" s="10"/>
      <c r="AH1763" s="10"/>
      <c r="AI1763" s="10"/>
    </row>
    <row r="1764" spans="1:35" ht="15.95" customHeight="1" x14ac:dyDescent="0.2">
      <c r="A1764" s="179"/>
      <c r="B1764" s="179"/>
      <c r="C1764" s="179"/>
      <c r="D1764" s="179"/>
      <c r="E1764" s="179"/>
      <c r="F1764" s="177"/>
      <c r="G1764" s="46" t="s">
        <v>30</v>
      </c>
      <c r="H1764" s="62">
        <v>0.1028</v>
      </c>
      <c r="I1764" s="181"/>
      <c r="J1764" s="175"/>
      <c r="K1764" s="4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1"/>
      <c r="AF1764" s="10"/>
      <c r="AG1764" s="10"/>
      <c r="AH1764" s="10"/>
      <c r="AI1764" s="10"/>
    </row>
    <row r="1765" spans="1:35" ht="15.95" customHeight="1" x14ac:dyDescent="0.2">
      <c r="A1765" s="178" t="s">
        <v>74</v>
      </c>
      <c r="B1765" s="178" t="s">
        <v>726</v>
      </c>
      <c r="C1765" s="178" t="s">
        <v>727</v>
      </c>
      <c r="D1765" s="178" t="s">
        <v>2078</v>
      </c>
      <c r="E1765" s="178" t="s">
        <v>2099</v>
      </c>
      <c r="F1765" s="176">
        <v>0.92959999999999998</v>
      </c>
      <c r="G1765" s="46" t="s">
        <v>2374</v>
      </c>
      <c r="H1765" s="62">
        <v>0.45650000000000002</v>
      </c>
      <c r="I1765" s="180" t="s">
        <v>2095</v>
      </c>
      <c r="J1765" s="186"/>
      <c r="K1765" s="4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1"/>
      <c r="AF1765" s="10"/>
      <c r="AG1765" s="10"/>
      <c r="AH1765" s="10"/>
      <c r="AI1765" s="10"/>
    </row>
    <row r="1766" spans="1:35" ht="15.95" customHeight="1" x14ac:dyDescent="0.2">
      <c r="A1766" s="190"/>
      <c r="B1766" s="190"/>
      <c r="C1766" s="190"/>
      <c r="D1766" s="190"/>
      <c r="E1766" s="190"/>
      <c r="F1766" s="189"/>
      <c r="G1766" s="62" t="s">
        <v>2370</v>
      </c>
      <c r="H1766" s="62">
        <v>6.9900000000000004E-2</v>
      </c>
      <c r="I1766" s="191"/>
      <c r="J1766" s="187"/>
      <c r="K1766" s="4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1"/>
      <c r="AF1766" s="10"/>
      <c r="AG1766" s="10"/>
      <c r="AH1766" s="10"/>
      <c r="AI1766" s="10"/>
    </row>
    <row r="1767" spans="1:35" ht="15.95" customHeight="1" x14ac:dyDescent="0.2">
      <c r="A1767" s="190"/>
      <c r="B1767" s="190"/>
      <c r="C1767" s="190"/>
      <c r="D1767" s="190"/>
      <c r="E1767" s="190"/>
      <c r="F1767" s="189"/>
      <c r="G1767" s="62" t="s">
        <v>29</v>
      </c>
      <c r="H1767" s="62">
        <v>0.2883</v>
      </c>
      <c r="I1767" s="191"/>
      <c r="J1767" s="187"/>
      <c r="K1767" s="4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1"/>
      <c r="AF1767" s="10"/>
      <c r="AG1767" s="10"/>
      <c r="AH1767" s="10"/>
      <c r="AI1767" s="10"/>
    </row>
    <row r="1768" spans="1:35" ht="15.95" customHeight="1" x14ac:dyDescent="0.2">
      <c r="A1768" s="179"/>
      <c r="B1768" s="179"/>
      <c r="C1768" s="179"/>
      <c r="D1768" s="179"/>
      <c r="E1768" s="179"/>
      <c r="F1768" s="177"/>
      <c r="G1768" s="62" t="s">
        <v>40</v>
      </c>
      <c r="H1768" s="62">
        <v>0.1149</v>
      </c>
      <c r="I1768" s="181"/>
      <c r="J1768" s="188"/>
      <c r="K1768" s="4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1"/>
      <c r="AF1768" s="10"/>
      <c r="AG1768" s="10"/>
      <c r="AH1768" s="10"/>
      <c r="AI1768" s="10"/>
    </row>
    <row r="1769" spans="1:35" ht="15.95" customHeight="1" x14ac:dyDescent="0.2">
      <c r="A1769" s="46" t="s">
        <v>75</v>
      </c>
      <c r="B1769" s="46" t="s">
        <v>726</v>
      </c>
      <c r="C1769" s="46" t="s">
        <v>727</v>
      </c>
      <c r="D1769" s="46" t="s">
        <v>2078</v>
      </c>
      <c r="E1769" s="50">
        <v>46</v>
      </c>
      <c r="F1769" s="47">
        <v>0.77</v>
      </c>
      <c r="G1769" s="46" t="s">
        <v>729</v>
      </c>
      <c r="H1769" s="48">
        <v>0.77</v>
      </c>
      <c r="I1769" s="46" t="s">
        <v>1368</v>
      </c>
      <c r="J1769" s="60"/>
      <c r="K1769" s="39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1"/>
      <c r="AF1769" s="10"/>
      <c r="AG1769" s="10"/>
      <c r="AH1769" s="10"/>
      <c r="AI1769" s="10"/>
    </row>
    <row r="1770" spans="1:35" ht="15.95" customHeight="1" x14ac:dyDescent="0.2">
      <c r="A1770" s="46" t="s">
        <v>76</v>
      </c>
      <c r="B1770" s="46" t="s">
        <v>726</v>
      </c>
      <c r="C1770" s="46" t="s">
        <v>727</v>
      </c>
      <c r="D1770" s="46" t="s">
        <v>2078</v>
      </c>
      <c r="E1770" s="50">
        <v>48</v>
      </c>
      <c r="F1770" s="47">
        <v>0.26</v>
      </c>
      <c r="G1770" s="46" t="s">
        <v>729</v>
      </c>
      <c r="H1770" s="48">
        <v>0.26</v>
      </c>
      <c r="I1770" s="46" t="s">
        <v>1368</v>
      </c>
      <c r="J1770" s="60"/>
      <c r="K1770" s="4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1"/>
      <c r="AF1770" s="10"/>
      <c r="AG1770" s="10"/>
      <c r="AH1770" s="10"/>
      <c r="AI1770" s="10"/>
    </row>
    <row r="1771" spans="1:35" ht="15.95" customHeight="1" x14ac:dyDescent="0.2">
      <c r="A1771" s="46" t="s">
        <v>77</v>
      </c>
      <c r="B1771" s="46" t="s">
        <v>726</v>
      </c>
      <c r="C1771" s="46" t="s">
        <v>727</v>
      </c>
      <c r="D1771" s="46" t="s">
        <v>2078</v>
      </c>
      <c r="E1771" s="50">
        <v>51</v>
      </c>
      <c r="F1771" s="47">
        <v>0.33</v>
      </c>
      <c r="G1771" s="46" t="s">
        <v>49</v>
      </c>
      <c r="H1771" s="48">
        <v>0.33</v>
      </c>
      <c r="I1771" s="46" t="s">
        <v>2079</v>
      </c>
      <c r="J1771" s="60"/>
      <c r="K1771" s="4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1"/>
      <c r="AF1771" s="10"/>
      <c r="AG1771" s="10"/>
      <c r="AH1771" s="10"/>
      <c r="AI1771" s="10"/>
    </row>
    <row r="1772" spans="1:35" ht="15.95" customHeight="1" x14ac:dyDescent="0.2">
      <c r="A1772" s="46" t="s">
        <v>78</v>
      </c>
      <c r="B1772" s="46" t="s">
        <v>726</v>
      </c>
      <c r="C1772" s="46" t="s">
        <v>727</v>
      </c>
      <c r="D1772" s="46" t="s">
        <v>2078</v>
      </c>
      <c r="E1772" s="50">
        <v>53</v>
      </c>
      <c r="F1772" s="47">
        <v>0.13</v>
      </c>
      <c r="G1772" s="46" t="s">
        <v>729</v>
      </c>
      <c r="H1772" s="48">
        <v>0.13</v>
      </c>
      <c r="I1772" s="46" t="s">
        <v>1368</v>
      </c>
      <c r="J1772" s="60"/>
      <c r="K1772" s="39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1"/>
      <c r="AF1772" s="10"/>
      <c r="AG1772" s="10"/>
      <c r="AH1772" s="10"/>
      <c r="AI1772" s="10"/>
    </row>
    <row r="1773" spans="1:35" ht="15.95" customHeight="1" x14ac:dyDescent="0.2">
      <c r="A1773" s="46" t="s">
        <v>79</v>
      </c>
      <c r="B1773" s="46" t="s">
        <v>726</v>
      </c>
      <c r="C1773" s="46" t="s">
        <v>727</v>
      </c>
      <c r="D1773" s="46" t="s">
        <v>2078</v>
      </c>
      <c r="E1773" s="46" t="s">
        <v>2100</v>
      </c>
      <c r="F1773" s="47">
        <v>0.31</v>
      </c>
      <c r="G1773" s="46" t="s">
        <v>729</v>
      </c>
      <c r="H1773" s="48">
        <v>0.31</v>
      </c>
      <c r="I1773" s="46" t="s">
        <v>1368</v>
      </c>
      <c r="J1773" s="60"/>
      <c r="K1773" s="4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1"/>
      <c r="AF1773" s="10"/>
      <c r="AG1773" s="10"/>
      <c r="AH1773" s="10"/>
      <c r="AI1773" s="10"/>
    </row>
    <row r="1774" spans="1:35" ht="15.95" customHeight="1" x14ac:dyDescent="0.2">
      <c r="A1774" s="171" t="s">
        <v>2328</v>
      </c>
      <c r="B1774" s="172"/>
      <c r="C1774" s="172"/>
      <c r="D1774" s="172"/>
      <c r="E1774" s="173"/>
      <c r="F1774" s="72">
        <f>SUM(F1744:F1773)</f>
        <v>7.5518999999999998</v>
      </c>
      <c r="G1774" s="71"/>
      <c r="H1774" s="73">
        <f>SUM(H1744:H1773)</f>
        <v>7.5518999999999998</v>
      </c>
      <c r="I1774" s="71"/>
      <c r="J1774" s="78"/>
      <c r="K1774" s="4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1"/>
      <c r="AF1774" s="10"/>
      <c r="AG1774" s="10"/>
      <c r="AH1774" s="10"/>
      <c r="AI1774" s="10"/>
    </row>
    <row r="1775" spans="1:35" ht="15.95" customHeight="1" x14ac:dyDescent="0.2">
      <c r="A1775" s="46" t="s">
        <v>54</v>
      </c>
      <c r="B1775" s="46" t="s">
        <v>726</v>
      </c>
      <c r="C1775" s="46" t="s">
        <v>727</v>
      </c>
      <c r="D1775" s="46" t="s">
        <v>2101</v>
      </c>
      <c r="E1775" s="46" t="s">
        <v>2102</v>
      </c>
      <c r="F1775" s="47">
        <v>6.8000000000000005E-2</v>
      </c>
      <c r="G1775" s="46" t="s">
        <v>729</v>
      </c>
      <c r="H1775" s="48">
        <v>6.8000000000000005E-2</v>
      </c>
      <c r="I1775" s="46" t="s">
        <v>2103</v>
      </c>
      <c r="J1775" s="60"/>
      <c r="K1775" s="39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1"/>
      <c r="AF1775" s="10"/>
      <c r="AG1775" s="10"/>
      <c r="AH1775" s="10"/>
      <c r="AI1775" s="10"/>
    </row>
    <row r="1776" spans="1:35" ht="15.95" customHeight="1" x14ac:dyDescent="0.2">
      <c r="A1776" s="46" t="s">
        <v>55</v>
      </c>
      <c r="B1776" s="46" t="s">
        <v>726</v>
      </c>
      <c r="C1776" s="46" t="s">
        <v>727</v>
      </c>
      <c r="D1776" s="46" t="s">
        <v>2101</v>
      </c>
      <c r="E1776" s="46" t="s">
        <v>2104</v>
      </c>
      <c r="F1776" s="47">
        <v>0.16</v>
      </c>
      <c r="G1776" s="46" t="s">
        <v>729</v>
      </c>
      <c r="H1776" s="48">
        <v>0.16</v>
      </c>
      <c r="I1776" s="46" t="s">
        <v>2103</v>
      </c>
      <c r="J1776" s="60"/>
      <c r="K1776" s="39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1"/>
      <c r="AF1776" s="10"/>
      <c r="AG1776" s="10"/>
      <c r="AH1776" s="10"/>
      <c r="AI1776" s="10"/>
    </row>
    <row r="1777" spans="1:35" ht="15.95" customHeight="1" x14ac:dyDescent="0.2">
      <c r="A1777" s="46" t="s">
        <v>56</v>
      </c>
      <c r="B1777" s="46" t="s">
        <v>726</v>
      </c>
      <c r="C1777" s="46" t="s">
        <v>727</v>
      </c>
      <c r="D1777" s="46" t="s">
        <v>2101</v>
      </c>
      <c r="E1777" s="50">
        <v>266</v>
      </c>
      <c r="F1777" s="47">
        <v>0.45</v>
      </c>
      <c r="G1777" s="46" t="s">
        <v>33</v>
      </c>
      <c r="H1777" s="48">
        <v>0.45</v>
      </c>
      <c r="I1777" s="46" t="s">
        <v>2105</v>
      </c>
      <c r="J1777" s="60"/>
      <c r="K1777" s="39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1"/>
      <c r="AF1777" s="10"/>
      <c r="AG1777" s="10"/>
      <c r="AH1777" s="10"/>
      <c r="AI1777" s="10"/>
    </row>
    <row r="1778" spans="1:35" ht="15.95" customHeight="1" x14ac:dyDescent="0.2">
      <c r="A1778" s="178" t="s">
        <v>57</v>
      </c>
      <c r="B1778" s="178" t="s">
        <v>726</v>
      </c>
      <c r="C1778" s="178" t="s">
        <v>727</v>
      </c>
      <c r="D1778" s="178" t="s">
        <v>2101</v>
      </c>
      <c r="E1778" s="184">
        <v>267</v>
      </c>
      <c r="F1778" s="176">
        <v>1.3774999999999999</v>
      </c>
      <c r="G1778" s="46" t="s">
        <v>1011</v>
      </c>
      <c r="H1778" s="62">
        <v>1.1775</v>
      </c>
      <c r="I1778" s="180" t="s">
        <v>2106</v>
      </c>
      <c r="J1778" s="174"/>
      <c r="K1778" s="39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1"/>
      <c r="AF1778" s="10"/>
      <c r="AG1778" s="10"/>
      <c r="AH1778" s="10"/>
      <c r="AI1778" s="10"/>
    </row>
    <row r="1779" spans="1:35" ht="15.95" customHeight="1" x14ac:dyDescent="0.2">
      <c r="A1779" s="179"/>
      <c r="B1779" s="179"/>
      <c r="C1779" s="179"/>
      <c r="D1779" s="179"/>
      <c r="E1779" s="185"/>
      <c r="F1779" s="177"/>
      <c r="G1779" s="46" t="s">
        <v>40</v>
      </c>
      <c r="H1779" s="113">
        <v>0.2</v>
      </c>
      <c r="I1779" s="181"/>
      <c r="J1779" s="175"/>
      <c r="K1779" s="39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1"/>
      <c r="AF1779" s="10"/>
      <c r="AG1779" s="10"/>
      <c r="AH1779" s="10"/>
      <c r="AI1779" s="10"/>
    </row>
    <row r="1780" spans="1:35" ht="15.95" customHeight="1" x14ac:dyDescent="0.2">
      <c r="A1780" s="46" t="s">
        <v>58</v>
      </c>
      <c r="B1780" s="46" t="s">
        <v>726</v>
      </c>
      <c r="C1780" s="46" t="s">
        <v>727</v>
      </c>
      <c r="D1780" s="46" t="s">
        <v>2101</v>
      </c>
      <c r="E1780" s="46" t="s">
        <v>2107</v>
      </c>
      <c r="F1780" s="47">
        <v>6.1499999999999999E-2</v>
      </c>
      <c r="G1780" s="46" t="s">
        <v>729</v>
      </c>
      <c r="H1780" s="48">
        <v>6.1499999999999999E-2</v>
      </c>
      <c r="I1780" s="46" t="s">
        <v>2103</v>
      </c>
      <c r="J1780" s="60"/>
      <c r="K1780" s="39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1"/>
      <c r="AF1780" s="10"/>
      <c r="AG1780" s="10"/>
      <c r="AH1780" s="10"/>
      <c r="AI1780" s="10"/>
    </row>
    <row r="1781" spans="1:35" ht="15.95" customHeight="1" x14ac:dyDescent="0.2">
      <c r="A1781" s="46" t="s">
        <v>59</v>
      </c>
      <c r="B1781" s="46" t="s">
        <v>726</v>
      </c>
      <c r="C1781" s="46" t="s">
        <v>727</v>
      </c>
      <c r="D1781" s="46" t="s">
        <v>2101</v>
      </c>
      <c r="E1781" s="46" t="s">
        <v>2108</v>
      </c>
      <c r="F1781" s="47">
        <v>0.11</v>
      </c>
      <c r="G1781" s="46" t="s">
        <v>729</v>
      </c>
      <c r="H1781" s="48">
        <v>0.11</v>
      </c>
      <c r="I1781" s="46" t="s">
        <v>2103</v>
      </c>
      <c r="J1781" s="60"/>
      <c r="K1781" s="39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1"/>
      <c r="AF1781" s="10"/>
      <c r="AG1781" s="10"/>
      <c r="AH1781" s="10"/>
      <c r="AI1781" s="10"/>
    </row>
    <row r="1782" spans="1:35" ht="15.95" customHeight="1" x14ac:dyDescent="0.2">
      <c r="A1782" s="46" t="s">
        <v>60</v>
      </c>
      <c r="B1782" s="46" t="s">
        <v>726</v>
      </c>
      <c r="C1782" s="46" t="s">
        <v>727</v>
      </c>
      <c r="D1782" s="46" t="s">
        <v>2101</v>
      </c>
      <c r="E1782" s="46" t="s">
        <v>2109</v>
      </c>
      <c r="F1782" s="47">
        <v>0.03</v>
      </c>
      <c r="G1782" s="46" t="s">
        <v>729</v>
      </c>
      <c r="H1782" s="48">
        <v>0.03</v>
      </c>
      <c r="I1782" s="46" t="s">
        <v>2103</v>
      </c>
      <c r="J1782" s="60"/>
      <c r="K1782" s="39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1"/>
      <c r="AF1782" s="10"/>
      <c r="AG1782" s="10"/>
      <c r="AH1782" s="10"/>
      <c r="AI1782" s="10"/>
    </row>
    <row r="1783" spans="1:35" ht="15.95" customHeight="1" x14ac:dyDescent="0.2">
      <c r="A1783" s="46" t="s">
        <v>61</v>
      </c>
      <c r="B1783" s="46" t="s">
        <v>726</v>
      </c>
      <c r="C1783" s="46" t="s">
        <v>727</v>
      </c>
      <c r="D1783" s="46" t="s">
        <v>2101</v>
      </c>
      <c r="E1783" s="50">
        <v>472</v>
      </c>
      <c r="F1783" s="47">
        <v>0.40620000000000001</v>
      </c>
      <c r="G1783" s="46" t="s">
        <v>33</v>
      </c>
      <c r="H1783" s="48">
        <v>0.40620000000000001</v>
      </c>
      <c r="I1783" s="46" t="s">
        <v>2105</v>
      </c>
      <c r="J1783" s="60"/>
      <c r="K1783" s="39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1"/>
      <c r="AF1783" s="10"/>
      <c r="AG1783" s="10"/>
      <c r="AH1783" s="10"/>
      <c r="AI1783" s="10"/>
    </row>
    <row r="1784" spans="1:35" ht="15.95" customHeight="1" x14ac:dyDescent="0.2">
      <c r="A1784" s="46" t="s">
        <v>63</v>
      </c>
      <c r="B1784" s="46" t="s">
        <v>726</v>
      </c>
      <c r="C1784" s="46" t="s">
        <v>727</v>
      </c>
      <c r="D1784" s="46" t="s">
        <v>2101</v>
      </c>
      <c r="E1784" s="46" t="s">
        <v>2114</v>
      </c>
      <c r="F1784" s="47">
        <v>2.5399999999999999E-2</v>
      </c>
      <c r="G1784" s="46" t="s">
        <v>729</v>
      </c>
      <c r="H1784" s="48">
        <v>2.5399999999999999E-2</v>
      </c>
      <c r="I1784" s="46" t="s">
        <v>2103</v>
      </c>
      <c r="J1784" s="60"/>
      <c r="K1784" s="39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1"/>
      <c r="AF1784" s="10"/>
      <c r="AG1784" s="10"/>
      <c r="AH1784" s="10"/>
      <c r="AI1784" s="10"/>
    </row>
    <row r="1785" spans="1:35" ht="15.95" customHeight="1" x14ac:dyDescent="0.2">
      <c r="A1785" s="46" t="s">
        <v>64</v>
      </c>
      <c r="B1785" s="43" t="s">
        <v>726</v>
      </c>
      <c r="C1785" s="43" t="s">
        <v>727</v>
      </c>
      <c r="D1785" s="43" t="s">
        <v>2101</v>
      </c>
      <c r="E1785" s="51">
        <v>581</v>
      </c>
      <c r="F1785" s="44">
        <v>0.1943</v>
      </c>
      <c r="G1785" s="43" t="s">
        <v>33</v>
      </c>
      <c r="H1785" s="45">
        <v>0.1943</v>
      </c>
      <c r="I1785" s="46" t="s">
        <v>2105</v>
      </c>
      <c r="J1785" s="61"/>
      <c r="K1785" s="38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1"/>
      <c r="AF1785" s="10"/>
      <c r="AG1785" s="10"/>
      <c r="AH1785" s="10"/>
      <c r="AI1785" s="10"/>
    </row>
    <row r="1786" spans="1:35" ht="15.95" customHeight="1" x14ac:dyDescent="0.2">
      <c r="A1786" s="178" t="s">
        <v>65</v>
      </c>
      <c r="B1786" s="178" t="s">
        <v>726</v>
      </c>
      <c r="C1786" s="178" t="s">
        <v>727</v>
      </c>
      <c r="D1786" s="178" t="s">
        <v>2101</v>
      </c>
      <c r="E1786" s="178" t="s">
        <v>2115</v>
      </c>
      <c r="F1786" s="176">
        <v>0.18779999999999999</v>
      </c>
      <c r="G1786" s="46" t="s">
        <v>30</v>
      </c>
      <c r="H1786" s="62">
        <v>0.16170000000000001</v>
      </c>
      <c r="I1786" s="180" t="s">
        <v>741</v>
      </c>
      <c r="J1786" s="174"/>
      <c r="K1786" s="4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1"/>
      <c r="AF1786" s="10"/>
      <c r="AG1786" s="10"/>
      <c r="AH1786" s="10"/>
      <c r="AI1786" s="10"/>
    </row>
    <row r="1787" spans="1:35" ht="15.95" customHeight="1" x14ac:dyDescent="0.2">
      <c r="A1787" s="179"/>
      <c r="B1787" s="179"/>
      <c r="C1787" s="179"/>
      <c r="D1787" s="179"/>
      <c r="E1787" s="179"/>
      <c r="F1787" s="177"/>
      <c r="G1787" s="46" t="s">
        <v>33</v>
      </c>
      <c r="H1787" s="62">
        <v>2.6100000000000002E-2</v>
      </c>
      <c r="I1787" s="181"/>
      <c r="J1787" s="175"/>
      <c r="K1787" s="4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1"/>
      <c r="AF1787" s="10"/>
      <c r="AG1787" s="10"/>
      <c r="AH1787" s="10"/>
      <c r="AI1787" s="10"/>
    </row>
    <row r="1788" spans="1:35" ht="15.95" customHeight="1" x14ac:dyDescent="0.2">
      <c r="A1788" s="46" t="s">
        <v>66</v>
      </c>
      <c r="B1788" s="46" t="s">
        <v>726</v>
      </c>
      <c r="C1788" s="46" t="s">
        <v>727</v>
      </c>
      <c r="D1788" s="46" t="s">
        <v>2101</v>
      </c>
      <c r="E1788" s="46" t="s">
        <v>2116</v>
      </c>
      <c r="F1788" s="47">
        <v>0.04</v>
      </c>
      <c r="G1788" s="46" t="s">
        <v>729</v>
      </c>
      <c r="H1788" s="48">
        <v>0.04</v>
      </c>
      <c r="I1788" s="46" t="s">
        <v>2103</v>
      </c>
      <c r="J1788" s="60"/>
      <c r="K1788" s="39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1"/>
      <c r="AF1788" s="10"/>
      <c r="AG1788" s="10"/>
      <c r="AH1788" s="10"/>
      <c r="AI1788" s="10"/>
    </row>
    <row r="1789" spans="1:35" ht="15.95" customHeight="1" x14ac:dyDescent="0.2">
      <c r="A1789" s="46" t="s">
        <v>67</v>
      </c>
      <c r="B1789" s="46" t="s">
        <v>726</v>
      </c>
      <c r="C1789" s="46" t="s">
        <v>727</v>
      </c>
      <c r="D1789" s="46" t="s">
        <v>2101</v>
      </c>
      <c r="E1789" s="46" t="s">
        <v>1510</v>
      </c>
      <c r="F1789" s="47">
        <v>0.33110000000000001</v>
      </c>
      <c r="G1789" s="46" t="s">
        <v>729</v>
      </c>
      <c r="H1789" s="48">
        <v>0.33110000000000001</v>
      </c>
      <c r="I1789" s="46" t="s">
        <v>2103</v>
      </c>
      <c r="J1789" s="49" t="s">
        <v>2117</v>
      </c>
      <c r="K1789" s="39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1"/>
      <c r="AF1789" s="10"/>
      <c r="AG1789" s="10"/>
      <c r="AH1789" s="10"/>
      <c r="AI1789" s="10"/>
    </row>
    <row r="1790" spans="1:35" ht="15.95" customHeight="1" x14ac:dyDescent="0.2">
      <c r="A1790" s="46" t="s">
        <v>68</v>
      </c>
      <c r="B1790" s="46" t="s">
        <v>726</v>
      </c>
      <c r="C1790" s="46" t="s">
        <v>727</v>
      </c>
      <c r="D1790" s="46" t="s">
        <v>2101</v>
      </c>
      <c r="E1790" s="46" t="s">
        <v>2118</v>
      </c>
      <c r="F1790" s="47">
        <v>0.05</v>
      </c>
      <c r="G1790" s="46" t="s">
        <v>729</v>
      </c>
      <c r="H1790" s="48">
        <v>0.05</v>
      </c>
      <c r="I1790" s="46" t="s">
        <v>2103</v>
      </c>
      <c r="J1790" s="60"/>
      <c r="K1790" s="39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1"/>
      <c r="AF1790" s="10"/>
      <c r="AG1790" s="10"/>
      <c r="AH1790" s="10"/>
      <c r="AI1790" s="10"/>
    </row>
    <row r="1791" spans="1:35" ht="15.95" customHeight="1" x14ac:dyDescent="0.2">
      <c r="A1791" s="46" t="s">
        <v>69</v>
      </c>
      <c r="B1791" s="46" t="s">
        <v>726</v>
      </c>
      <c r="C1791" s="46" t="s">
        <v>727</v>
      </c>
      <c r="D1791" s="46" t="s">
        <v>2101</v>
      </c>
      <c r="E1791" s="50">
        <v>685</v>
      </c>
      <c r="F1791" s="47">
        <v>0.69510000000000005</v>
      </c>
      <c r="G1791" s="46" t="s">
        <v>729</v>
      </c>
      <c r="H1791" s="48">
        <v>0.69510000000000005</v>
      </c>
      <c r="I1791" s="46" t="s">
        <v>2103</v>
      </c>
      <c r="J1791" s="49" t="s">
        <v>2117</v>
      </c>
      <c r="K1791" s="39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1"/>
      <c r="AF1791" s="10"/>
      <c r="AG1791" s="10"/>
      <c r="AH1791" s="10"/>
      <c r="AI1791" s="10"/>
    </row>
    <row r="1792" spans="1:35" ht="15.95" customHeight="1" x14ac:dyDescent="0.2">
      <c r="A1792" s="46" t="s">
        <v>70</v>
      </c>
      <c r="B1792" s="46" t="s">
        <v>726</v>
      </c>
      <c r="C1792" s="46" t="s">
        <v>727</v>
      </c>
      <c r="D1792" s="46" t="s">
        <v>2101</v>
      </c>
      <c r="E1792" s="50">
        <v>686</v>
      </c>
      <c r="F1792" s="47">
        <v>0.4088</v>
      </c>
      <c r="G1792" s="46" t="s">
        <v>729</v>
      </c>
      <c r="H1792" s="48">
        <v>0.4088</v>
      </c>
      <c r="I1792" s="46" t="s">
        <v>2103</v>
      </c>
      <c r="J1792" s="49" t="s">
        <v>2119</v>
      </c>
      <c r="K1792" s="39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1"/>
      <c r="AF1792" s="10"/>
      <c r="AG1792" s="10"/>
      <c r="AH1792" s="10"/>
      <c r="AI1792" s="10"/>
    </row>
    <row r="1793" spans="1:35" ht="15.95" customHeight="1" x14ac:dyDescent="0.2">
      <c r="A1793" s="46" t="s">
        <v>71</v>
      </c>
      <c r="B1793" s="46" t="s">
        <v>726</v>
      </c>
      <c r="C1793" s="46" t="s">
        <v>727</v>
      </c>
      <c r="D1793" s="46" t="s">
        <v>2101</v>
      </c>
      <c r="E1793" s="46" t="s">
        <v>2120</v>
      </c>
      <c r="F1793" s="47">
        <v>0.01</v>
      </c>
      <c r="G1793" s="46" t="s">
        <v>729</v>
      </c>
      <c r="H1793" s="48">
        <v>0.01</v>
      </c>
      <c r="I1793" s="46" t="s">
        <v>2103</v>
      </c>
      <c r="J1793" s="60"/>
      <c r="K1793" s="39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1"/>
      <c r="AF1793" s="10"/>
      <c r="AG1793" s="10"/>
      <c r="AH1793" s="10"/>
      <c r="AI1793" s="10"/>
    </row>
    <row r="1794" spans="1:35" ht="15.95" customHeight="1" x14ac:dyDescent="0.2">
      <c r="A1794" s="46" t="s">
        <v>72</v>
      </c>
      <c r="B1794" s="46" t="s">
        <v>726</v>
      </c>
      <c r="C1794" s="46" t="s">
        <v>727</v>
      </c>
      <c r="D1794" s="46" t="s">
        <v>2101</v>
      </c>
      <c r="E1794" s="46" t="s">
        <v>2121</v>
      </c>
      <c r="F1794" s="47">
        <v>0.1216</v>
      </c>
      <c r="G1794" s="46" t="s">
        <v>729</v>
      </c>
      <c r="H1794" s="48">
        <v>0.1216</v>
      </c>
      <c r="I1794" s="46" t="s">
        <v>2103</v>
      </c>
      <c r="J1794" s="60"/>
      <c r="K1794" s="39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1"/>
      <c r="AF1794" s="10"/>
      <c r="AG1794" s="10"/>
      <c r="AH1794" s="10"/>
      <c r="AI1794" s="10"/>
    </row>
    <row r="1795" spans="1:35" ht="15.95" customHeight="1" x14ac:dyDescent="0.2">
      <c r="A1795" s="46" t="s">
        <v>73</v>
      </c>
      <c r="B1795" s="46" t="s">
        <v>726</v>
      </c>
      <c r="C1795" s="46" t="s">
        <v>727</v>
      </c>
      <c r="D1795" s="46" t="s">
        <v>2101</v>
      </c>
      <c r="E1795" s="46" t="s">
        <v>2122</v>
      </c>
      <c r="F1795" s="47">
        <v>0.03</v>
      </c>
      <c r="G1795" s="46" t="s">
        <v>729</v>
      </c>
      <c r="H1795" s="48">
        <v>0.03</v>
      </c>
      <c r="I1795" s="46" t="s">
        <v>2103</v>
      </c>
      <c r="J1795" s="60"/>
      <c r="K1795" s="39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1"/>
      <c r="AF1795" s="10"/>
      <c r="AG1795" s="10"/>
      <c r="AH1795" s="10"/>
      <c r="AI1795" s="10"/>
    </row>
    <row r="1796" spans="1:35" ht="15.95" customHeight="1" x14ac:dyDescent="0.2">
      <c r="A1796" s="46" t="s">
        <v>74</v>
      </c>
      <c r="B1796" s="46" t="s">
        <v>726</v>
      </c>
      <c r="C1796" s="46" t="s">
        <v>727</v>
      </c>
      <c r="D1796" s="46" t="s">
        <v>2101</v>
      </c>
      <c r="E1796" s="46" t="s">
        <v>2123</v>
      </c>
      <c r="F1796" s="47">
        <v>0.05</v>
      </c>
      <c r="G1796" s="46" t="s">
        <v>729</v>
      </c>
      <c r="H1796" s="48">
        <v>0.05</v>
      </c>
      <c r="I1796" s="46" t="s">
        <v>2103</v>
      </c>
      <c r="J1796" s="60"/>
      <c r="K1796" s="39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1"/>
      <c r="AF1796" s="10"/>
      <c r="AG1796" s="10"/>
      <c r="AH1796" s="10"/>
      <c r="AI1796" s="10"/>
    </row>
    <row r="1797" spans="1:35" ht="15.95" customHeight="1" x14ac:dyDescent="0.2">
      <c r="A1797" s="46" t="s">
        <v>75</v>
      </c>
      <c r="B1797" s="46" t="s">
        <v>726</v>
      </c>
      <c r="C1797" s="46" t="s">
        <v>727</v>
      </c>
      <c r="D1797" s="46" t="s">
        <v>2101</v>
      </c>
      <c r="E1797" s="46" t="s">
        <v>2124</v>
      </c>
      <c r="F1797" s="47">
        <v>0.79620000000000002</v>
      </c>
      <c r="G1797" s="46" t="s">
        <v>729</v>
      </c>
      <c r="H1797" s="48">
        <v>0.79620000000000002</v>
      </c>
      <c r="I1797" s="46" t="s">
        <v>2103</v>
      </c>
      <c r="J1797" s="49" t="s">
        <v>2119</v>
      </c>
      <c r="K1797" s="39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1"/>
      <c r="AF1797" s="10"/>
      <c r="AG1797" s="10"/>
      <c r="AH1797" s="10"/>
      <c r="AI1797" s="10"/>
    </row>
    <row r="1798" spans="1:35" ht="15.95" customHeight="1" x14ac:dyDescent="0.2">
      <c r="A1798" s="46" t="s">
        <v>76</v>
      </c>
      <c r="B1798" s="46" t="s">
        <v>726</v>
      </c>
      <c r="C1798" s="46" t="s">
        <v>727</v>
      </c>
      <c r="D1798" s="46" t="s">
        <v>2101</v>
      </c>
      <c r="E1798" s="46" t="s">
        <v>2125</v>
      </c>
      <c r="F1798" s="47">
        <v>0.1021</v>
      </c>
      <c r="G1798" s="46" t="s">
        <v>729</v>
      </c>
      <c r="H1798" s="48">
        <v>0.1021</v>
      </c>
      <c r="I1798" s="46" t="s">
        <v>2103</v>
      </c>
      <c r="J1798" s="49" t="s">
        <v>2117</v>
      </c>
      <c r="K1798" s="39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1"/>
      <c r="AF1798" s="10"/>
      <c r="AG1798" s="10"/>
      <c r="AH1798" s="10"/>
      <c r="AI1798" s="10"/>
    </row>
    <row r="1799" spans="1:35" ht="15.95" customHeight="1" x14ac:dyDescent="0.2">
      <c r="A1799" s="46" t="s">
        <v>77</v>
      </c>
      <c r="B1799" s="46" t="s">
        <v>726</v>
      </c>
      <c r="C1799" s="46" t="s">
        <v>727</v>
      </c>
      <c r="D1799" s="46" t="s">
        <v>2101</v>
      </c>
      <c r="E1799" s="50">
        <v>695</v>
      </c>
      <c r="F1799" s="47">
        <v>0.12759999999999999</v>
      </c>
      <c r="G1799" s="46" t="s">
        <v>729</v>
      </c>
      <c r="H1799" s="48">
        <v>0.12759999999999999</v>
      </c>
      <c r="I1799" s="46" t="s">
        <v>2103</v>
      </c>
      <c r="J1799" s="49" t="s">
        <v>2119</v>
      </c>
      <c r="K1799" s="39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1"/>
      <c r="AF1799" s="10"/>
      <c r="AG1799" s="10"/>
      <c r="AH1799" s="10"/>
      <c r="AI1799" s="10"/>
    </row>
    <row r="1800" spans="1:35" ht="15.95" customHeight="1" x14ac:dyDescent="0.2">
      <c r="A1800" s="46" t="s">
        <v>78</v>
      </c>
      <c r="B1800" s="46" t="s">
        <v>726</v>
      </c>
      <c r="C1800" s="46" t="s">
        <v>727</v>
      </c>
      <c r="D1800" s="46" t="s">
        <v>2101</v>
      </c>
      <c r="E1800" s="46" t="s">
        <v>2126</v>
      </c>
      <c r="F1800" s="47">
        <v>0.58450000000000002</v>
      </c>
      <c r="G1800" s="46" t="s">
        <v>729</v>
      </c>
      <c r="H1800" s="48">
        <v>0.58450000000000002</v>
      </c>
      <c r="I1800" s="46" t="s">
        <v>2103</v>
      </c>
      <c r="J1800" s="60"/>
      <c r="K1800" s="39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1"/>
      <c r="AF1800" s="10"/>
      <c r="AG1800" s="10"/>
      <c r="AH1800" s="10"/>
      <c r="AI1800" s="10"/>
    </row>
    <row r="1801" spans="1:35" ht="15.95" customHeight="1" x14ac:dyDescent="0.2">
      <c r="A1801" s="46" t="s">
        <v>79</v>
      </c>
      <c r="B1801" s="46" t="s">
        <v>726</v>
      </c>
      <c r="C1801" s="46" t="s">
        <v>727</v>
      </c>
      <c r="D1801" s="46" t="s">
        <v>2101</v>
      </c>
      <c r="E1801" s="50">
        <v>708</v>
      </c>
      <c r="F1801" s="47">
        <v>0.2296</v>
      </c>
      <c r="G1801" s="46" t="s">
        <v>729</v>
      </c>
      <c r="H1801" s="48">
        <v>0.2296</v>
      </c>
      <c r="I1801" s="46" t="s">
        <v>2103</v>
      </c>
      <c r="J1801" s="60"/>
      <c r="K1801" s="39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1"/>
      <c r="AF1801" s="10"/>
      <c r="AG1801" s="10"/>
      <c r="AH1801" s="10"/>
      <c r="AI1801" s="10"/>
    </row>
    <row r="1802" spans="1:35" ht="15.95" customHeight="1" x14ac:dyDescent="0.2">
      <c r="A1802" s="46" t="s">
        <v>80</v>
      </c>
      <c r="B1802" s="46" t="s">
        <v>726</v>
      </c>
      <c r="C1802" s="46" t="s">
        <v>727</v>
      </c>
      <c r="D1802" s="46" t="s">
        <v>2101</v>
      </c>
      <c r="E1802" s="46" t="s">
        <v>2127</v>
      </c>
      <c r="F1802" s="47">
        <v>2.3045</v>
      </c>
      <c r="G1802" s="46" t="s">
        <v>729</v>
      </c>
      <c r="H1802" s="48">
        <v>2.3045</v>
      </c>
      <c r="I1802" s="46" t="s">
        <v>2103</v>
      </c>
      <c r="J1802" s="49" t="s">
        <v>2128</v>
      </c>
      <c r="K1802" s="4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1"/>
      <c r="AF1802" s="10"/>
      <c r="AG1802" s="10"/>
      <c r="AH1802" s="10"/>
      <c r="AI1802" s="10"/>
    </row>
    <row r="1803" spans="1:35" ht="15.95" customHeight="1" x14ac:dyDescent="0.2">
      <c r="A1803" s="46" t="s">
        <v>81</v>
      </c>
      <c r="B1803" s="46" t="s">
        <v>726</v>
      </c>
      <c r="C1803" s="46" t="s">
        <v>727</v>
      </c>
      <c r="D1803" s="46" t="s">
        <v>2101</v>
      </c>
      <c r="E1803" s="46" t="s">
        <v>2129</v>
      </c>
      <c r="F1803" s="47">
        <v>0.13800000000000001</v>
      </c>
      <c r="G1803" s="46" t="s">
        <v>729</v>
      </c>
      <c r="H1803" s="48">
        <v>0.13800000000000001</v>
      </c>
      <c r="I1803" s="46" t="s">
        <v>2103</v>
      </c>
      <c r="J1803" s="49" t="s">
        <v>2130</v>
      </c>
      <c r="K1803" s="39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1"/>
      <c r="AF1803" s="10"/>
      <c r="AG1803" s="10"/>
      <c r="AH1803" s="10"/>
      <c r="AI1803" s="10"/>
    </row>
    <row r="1804" spans="1:35" ht="15.95" customHeight="1" x14ac:dyDescent="0.2">
      <c r="A1804" s="46" t="s">
        <v>82</v>
      </c>
      <c r="B1804" s="46" t="s">
        <v>726</v>
      </c>
      <c r="C1804" s="46" t="s">
        <v>727</v>
      </c>
      <c r="D1804" s="46" t="s">
        <v>2101</v>
      </c>
      <c r="E1804" s="46" t="s">
        <v>2131</v>
      </c>
      <c r="F1804" s="47">
        <v>0.04</v>
      </c>
      <c r="G1804" s="46" t="s">
        <v>729</v>
      </c>
      <c r="H1804" s="48">
        <v>0.04</v>
      </c>
      <c r="I1804" s="46" t="s">
        <v>2103</v>
      </c>
      <c r="J1804" s="60"/>
      <c r="K1804" s="39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1"/>
      <c r="AF1804" s="10"/>
      <c r="AG1804" s="10"/>
      <c r="AH1804" s="10"/>
      <c r="AI1804" s="10"/>
    </row>
    <row r="1805" spans="1:35" ht="15.95" customHeight="1" x14ac:dyDescent="0.2">
      <c r="A1805" s="46" t="s">
        <v>83</v>
      </c>
      <c r="B1805" s="46" t="s">
        <v>726</v>
      </c>
      <c r="C1805" s="46" t="s">
        <v>727</v>
      </c>
      <c r="D1805" s="46" t="s">
        <v>2101</v>
      </c>
      <c r="E1805" s="50">
        <v>714</v>
      </c>
      <c r="F1805" s="47">
        <v>0.1174</v>
      </c>
      <c r="G1805" s="46" t="s">
        <v>729</v>
      </c>
      <c r="H1805" s="48">
        <v>0.1174</v>
      </c>
      <c r="I1805" s="46" t="s">
        <v>2103</v>
      </c>
      <c r="J1805" s="60"/>
      <c r="K1805" s="39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1"/>
      <c r="AF1805" s="10"/>
      <c r="AG1805" s="10"/>
      <c r="AH1805" s="10"/>
      <c r="AI1805" s="10"/>
    </row>
    <row r="1806" spans="1:35" ht="15.95" customHeight="1" x14ac:dyDescent="0.2">
      <c r="A1806" s="46" t="s">
        <v>84</v>
      </c>
      <c r="B1806" s="46" t="s">
        <v>726</v>
      </c>
      <c r="C1806" s="46" t="s">
        <v>727</v>
      </c>
      <c r="D1806" s="46" t="s">
        <v>2101</v>
      </c>
      <c r="E1806" s="46" t="s">
        <v>2132</v>
      </c>
      <c r="F1806" s="47">
        <v>0.65349999999999997</v>
      </c>
      <c r="G1806" s="46" t="s">
        <v>729</v>
      </c>
      <c r="H1806" s="48">
        <v>0.65349999999999997</v>
      </c>
      <c r="I1806" s="46" t="s">
        <v>2103</v>
      </c>
      <c r="J1806" s="49" t="s">
        <v>2130</v>
      </c>
      <c r="K1806" s="39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1"/>
      <c r="AF1806" s="10"/>
      <c r="AG1806" s="10"/>
      <c r="AH1806" s="10"/>
      <c r="AI1806" s="10"/>
    </row>
    <row r="1807" spans="1:35" ht="15.95" customHeight="1" x14ac:dyDescent="0.2">
      <c r="A1807" s="46" t="s">
        <v>85</v>
      </c>
      <c r="B1807" s="46" t="s">
        <v>726</v>
      </c>
      <c r="C1807" s="46" t="s">
        <v>727</v>
      </c>
      <c r="D1807" s="46" t="s">
        <v>2101</v>
      </c>
      <c r="E1807" s="46" t="s">
        <v>2133</v>
      </c>
      <c r="F1807" s="47">
        <v>7.6799999999999993E-2</v>
      </c>
      <c r="G1807" s="46" t="s">
        <v>729</v>
      </c>
      <c r="H1807" s="48">
        <v>7.6799999999999993E-2</v>
      </c>
      <c r="I1807" s="46" t="s">
        <v>2103</v>
      </c>
      <c r="J1807" s="60"/>
      <c r="K1807" s="39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1"/>
      <c r="AF1807" s="10"/>
      <c r="AG1807" s="10"/>
      <c r="AH1807" s="10"/>
      <c r="AI1807" s="10"/>
    </row>
    <row r="1808" spans="1:35" ht="15.95" customHeight="1" x14ac:dyDescent="0.2">
      <c r="A1808" s="46" t="s">
        <v>86</v>
      </c>
      <c r="B1808" s="46" t="s">
        <v>726</v>
      </c>
      <c r="C1808" s="46" t="s">
        <v>727</v>
      </c>
      <c r="D1808" s="46" t="s">
        <v>2101</v>
      </c>
      <c r="E1808" s="50">
        <v>716</v>
      </c>
      <c r="F1808" s="47">
        <v>0.16370000000000001</v>
      </c>
      <c r="G1808" s="46" t="s">
        <v>729</v>
      </c>
      <c r="H1808" s="48">
        <v>0.16370000000000001</v>
      </c>
      <c r="I1808" s="46" t="s">
        <v>2103</v>
      </c>
      <c r="J1808" s="60"/>
      <c r="K1808" s="39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1"/>
      <c r="AF1808" s="10"/>
      <c r="AG1808" s="10"/>
      <c r="AH1808" s="10"/>
      <c r="AI1808" s="10"/>
    </row>
    <row r="1809" spans="1:35" ht="15.95" customHeight="1" x14ac:dyDescent="0.2">
      <c r="A1809" s="46" t="s">
        <v>87</v>
      </c>
      <c r="B1809" s="46" t="s">
        <v>726</v>
      </c>
      <c r="C1809" s="46" t="s">
        <v>727</v>
      </c>
      <c r="D1809" s="46" t="s">
        <v>2101</v>
      </c>
      <c r="E1809" s="50">
        <v>717</v>
      </c>
      <c r="F1809" s="47">
        <v>8.6400000000000005E-2</v>
      </c>
      <c r="G1809" s="46" t="s">
        <v>729</v>
      </c>
      <c r="H1809" s="48">
        <v>8.6400000000000005E-2</v>
      </c>
      <c r="I1809" s="46" t="s">
        <v>2103</v>
      </c>
      <c r="J1809" s="60"/>
      <c r="K1809" s="39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1"/>
      <c r="AF1809" s="10"/>
      <c r="AG1809" s="10"/>
      <c r="AH1809" s="10"/>
      <c r="AI1809" s="10"/>
    </row>
    <row r="1810" spans="1:35" ht="15.95" customHeight="1" x14ac:dyDescent="0.2">
      <c r="A1810" s="46" t="s">
        <v>88</v>
      </c>
      <c r="B1810" s="46" t="s">
        <v>726</v>
      </c>
      <c r="C1810" s="46" t="s">
        <v>727</v>
      </c>
      <c r="D1810" s="46" t="s">
        <v>2101</v>
      </c>
      <c r="E1810" s="46" t="s">
        <v>2134</v>
      </c>
      <c r="F1810" s="47">
        <v>1.57</v>
      </c>
      <c r="G1810" s="46" t="s">
        <v>729</v>
      </c>
      <c r="H1810" s="48">
        <v>1.57</v>
      </c>
      <c r="I1810" s="46" t="s">
        <v>2103</v>
      </c>
      <c r="J1810" s="49" t="s">
        <v>2135</v>
      </c>
      <c r="K1810" s="39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1"/>
      <c r="AF1810" s="10"/>
      <c r="AG1810" s="10"/>
      <c r="AH1810" s="10"/>
      <c r="AI1810" s="10"/>
    </row>
    <row r="1811" spans="1:35" ht="15.95" customHeight="1" x14ac:dyDescent="0.2">
      <c r="A1811" s="46" t="s">
        <v>89</v>
      </c>
      <c r="B1811" s="46" t="s">
        <v>726</v>
      </c>
      <c r="C1811" s="46" t="s">
        <v>727</v>
      </c>
      <c r="D1811" s="46" t="s">
        <v>2101</v>
      </c>
      <c r="E1811" s="46" t="s">
        <v>2136</v>
      </c>
      <c r="F1811" s="47">
        <v>0.08</v>
      </c>
      <c r="G1811" s="46" t="s">
        <v>729</v>
      </c>
      <c r="H1811" s="48">
        <v>0.08</v>
      </c>
      <c r="I1811" s="46" t="s">
        <v>2103</v>
      </c>
      <c r="J1811" s="60"/>
      <c r="K1811" s="39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1"/>
      <c r="AF1811" s="10"/>
      <c r="AG1811" s="10"/>
      <c r="AH1811" s="10"/>
      <c r="AI1811" s="10"/>
    </row>
    <row r="1812" spans="1:35" ht="15.95" customHeight="1" x14ac:dyDescent="0.2">
      <c r="A1812" s="46" t="s">
        <v>90</v>
      </c>
      <c r="B1812" s="46" t="s">
        <v>726</v>
      </c>
      <c r="C1812" s="46" t="s">
        <v>727</v>
      </c>
      <c r="D1812" s="46" t="s">
        <v>2101</v>
      </c>
      <c r="E1812" s="46" t="s">
        <v>2137</v>
      </c>
      <c r="F1812" s="47">
        <v>0.1</v>
      </c>
      <c r="G1812" s="46" t="s">
        <v>729</v>
      </c>
      <c r="H1812" s="48">
        <v>0.1</v>
      </c>
      <c r="I1812" s="46" t="s">
        <v>2103</v>
      </c>
      <c r="J1812" s="60"/>
      <c r="K1812" s="39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1"/>
      <c r="AF1812" s="10"/>
      <c r="AG1812" s="10"/>
      <c r="AH1812" s="10"/>
      <c r="AI1812" s="10"/>
    </row>
    <row r="1813" spans="1:35" ht="15.95" customHeight="1" x14ac:dyDescent="0.2">
      <c r="A1813" s="46" t="s">
        <v>91</v>
      </c>
      <c r="B1813" s="46" t="s">
        <v>726</v>
      </c>
      <c r="C1813" s="46" t="s">
        <v>727</v>
      </c>
      <c r="D1813" s="46" t="s">
        <v>2101</v>
      </c>
      <c r="E1813" s="50">
        <v>719</v>
      </c>
      <c r="F1813" s="47">
        <v>0.05</v>
      </c>
      <c r="G1813" s="46" t="s">
        <v>729</v>
      </c>
      <c r="H1813" s="48">
        <v>0.05</v>
      </c>
      <c r="I1813" s="46" t="s">
        <v>2103</v>
      </c>
      <c r="J1813" s="60"/>
      <c r="K1813" s="39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1"/>
      <c r="AF1813" s="10"/>
      <c r="AG1813" s="10"/>
      <c r="AH1813" s="10"/>
      <c r="AI1813" s="10"/>
    </row>
    <row r="1814" spans="1:35" ht="15.95" customHeight="1" x14ac:dyDescent="0.2">
      <c r="A1814" s="46" t="s">
        <v>92</v>
      </c>
      <c r="B1814" s="46" t="s">
        <v>726</v>
      </c>
      <c r="C1814" s="46" t="s">
        <v>727</v>
      </c>
      <c r="D1814" s="46" t="s">
        <v>2101</v>
      </c>
      <c r="E1814" s="50">
        <v>720</v>
      </c>
      <c r="F1814" s="47">
        <v>0.31580000000000003</v>
      </c>
      <c r="G1814" s="46" t="s">
        <v>729</v>
      </c>
      <c r="H1814" s="48">
        <v>0.31580000000000003</v>
      </c>
      <c r="I1814" s="46" t="s">
        <v>2103</v>
      </c>
      <c r="J1814" s="49" t="s">
        <v>2135</v>
      </c>
      <c r="K1814" s="39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1"/>
      <c r="AF1814" s="10"/>
      <c r="AG1814" s="10"/>
      <c r="AH1814" s="10"/>
      <c r="AI1814" s="10"/>
    </row>
    <row r="1815" spans="1:35" ht="15.95" customHeight="1" x14ac:dyDescent="0.2">
      <c r="A1815" s="46" t="s">
        <v>93</v>
      </c>
      <c r="B1815" s="46" t="s">
        <v>726</v>
      </c>
      <c r="C1815" s="46" t="s">
        <v>727</v>
      </c>
      <c r="D1815" s="46" t="s">
        <v>2101</v>
      </c>
      <c r="E1815" s="50">
        <v>721</v>
      </c>
      <c r="F1815" s="47">
        <v>6.6799999999999998E-2</v>
      </c>
      <c r="G1815" s="46" t="s">
        <v>729</v>
      </c>
      <c r="H1815" s="48">
        <v>6.6799999999999998E-2</v>
      </c>
      <c r="I1815" s="46" t="s">
        <v>2103</v>
      </c>
      <c r="J1815" s="60"/>
      <c r="K1815" s="39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1"/>
      <c r="AF1815" s="10"/>
      <c r="AG1815" s="10"/>
      <c r="AH1815" s="10"/>
      <c r="AI1815" s="10"/>
    </row>
    <row r="1816" spans="1:35" ht="15.95" customHeight="1" x14ac:dyDescent="0.2">
      <c r="A1816" s="46" t="s">
        <v>94</v>
      </c>
      <c r="B1816" s="43" t="s">
        <v>726</v>
      </c>
      <c r="C1816" s="43" t="s">
        <v>727</v>
      </c>
      <c r="D1816" s="43" t="s">
        <v>2101</v>
      </c>
      <c r="E1816" s="51">
        <v>723</v>
      </c>
      <c r="F1816" s="44">
        <v>0.77</v>
      </c>
      <c r="G1816" s="43" t="s">
        <v>729</v>
      </c>
      <c r="H1816" s="45">
        <v>0.77</v>
      </c>
      <c r="I1816" s="46" t="s">
        <v>2103</v>
      </c>
      <c r="J1816" s="61"/>
      <c r="K1816" s="38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1"/>
      <c r="AF1816" s="10"/>
      <c r="AG1816" s="10"/>
      <c r="AH1816" s="10"/>
      <c r="AI1816" s="10"/>
    </row>
    <row r="1817" spans="1:35" ht="15.95" customHeight="1" x14ac:dyDescent="0.2">
      <c r="A1817" s="46" t="s">
        <v>95</v>
      </c>
      <c r="B1817" s="46" t="s">
        <v>726</v>
      </c>
      <c r="C1817" s="46" t="s">
        <v>727</v>
      </c>
      <c r="D1817" s="46" t="s">
        <v>2101</v>
      </c>
      <c r="E1817" s="46" t="s">
        <v>2138</v>
      </c>
      <c r="F1817" s="47">
        <v>7.3000000000000001E-3</v>
      </c>
      <c r="G1817" s="46" t="s">
        <v>729</v>
      </c>
      <c r="H1817" s="48">
        <v>7.3000000000000001E-3</v>
      </c>
      <c r="I1817" s="46" t="s">
        <v>2103</v>
      </c>
      <c r="J1817" s="60"/>
      <c r="K1817" s="39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1"/>
      <c r="AF1817" s="10"/>
      <c r="AG1817" s="10"/>
      <c r="AH1817" s="10"/>
      <c r="AI1817" s="10"/>
    </row>
    <row r="1818" spans="1:35" ht="15.95" customHeight="1" x14ac:dyDescent="0.2">
      <c r="A1818" s="46" t="s">
        <v>96</v>
      </c>
      <c r="B1818" s="46" t="s">
        <v>726</v>
      </c>
      <c r="C1818" s="46" t="s">
        <v>727</v>
      </c>
      <c r="D1818" s="46" t="s">
        <v>2101</v>
      </c>
      <c r="E1818" s="46" t="s">
        <v>2139</v>
      </c>
      <c r="F1818" s="47">
        <v>8.2000000000000007E-3</v>
      </c>
      <c r="G1818" s="46" t="s">
        <v>729</v>
      </c>
      <c r="H1818" s="48">
        <v>8.2000000000000007E-3</v>
      </c>
      <c r="I1818" s="46" t="s">
        <v>2103</v>
      </c>
      <c r="J1818" s="60"/>
      <c r="K1818" s="39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1"/>
      <c r="AF1818" s="10"/>
      <c r="AG1818" s="10"/>
      <c r="AH1818" s="10"/>
      <c r="AI1818" s="10"/>
    </row>
    <row r="1819" spans="1:35" ht="15.95" customHeight="1" x14ac:dyDescent="0.2">
      <c r="A1819" s="46" t="s">
        <v>97</v>
      </c>
      <c r="B1819" s="46" t="s">
        <v>726</v>
      </c>
      <c r="C1819" s="46" t="s">
        <v>727</v>
      </c>
      <c r="D1819" s="46" t="s">
        <v>2101</v>
      </c>
      <c r="E1819" s="46" t="s">
        <v>2140</v>
      </c>
      <c r="F1819" s="47">
        <v>0.21310000000000001</v>
      </c>
      <c r="G1819" s="46" t="s">
        <v>729</v>
      </c>
      <c r="H1819" s="48">
        <v>0.21310000000000001</v>
      </c>
      <c r="I1819" s="46" t="s">
        <v>2103</v>
      </c>
      <c r="J1819" s="60"/>
      <c r="K1819" s="39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1"/>
      <c r="AF1819" s="10"/>
      <c r="AG1819" s="10"/>
      <c r="AH1819" s="10"/>
      <c r="AI1819" s="10"/>
    </row>
    <row r="1820" spans="1:35" ht="15.95" customHeight="1" x14ac:dyDescent="0.2">
      <c r="A1820" s="46" t="s">
        <v>98</v>
      </c>
      <c r="B1820" s="46" t="s">
        <v>726</v>
      </c>
      <c r="C1820" s="46" t="s">
        <v>727</v>
      </c>
      <c r="D1820" s="46" t="s">
        <v>2101</v>
      </c>
      <c r="E1820" s="50">
        <v>726</v>
      </c>
      <c r="F1820" s="47">
        <v>0.04</v>
      </c>
      <c r="G1820" s="46" t="s">
        <v>729</v>
      </c>
      <c r="H1820" s="48">
        <v>0.04</v>
      </c>
      <c r="I1820" s="46" t="s">
        <v>2103</v>
      </c>
      <c r="J1820" s="60"/>
      <c r="K1820" s="39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1"/>
      <c r="AF1820" s="10"/>
      <c r="AG1820" s="10"/>
      <c r="AH1820" s="10"/>
      <c r="AI1820" s="10"/>
    </row>
    <row r="1821" spans="1:35" ht="15.95" customHeight="1" x14ac:dyDescent="0.2">
      <c r="A1821" s="46" t="s">
        <v>99</v>
      </c>
      <c r="B1821" s="46" t="s">
        <v>726</v>
      </c>
      <c r="C1821" s="46" t="s">
        <v>727</v>
      </c>
      <c r="D1821" s="46" t="s">
        <v>2101</v>
      </c>
      <c r="E1821" s="50">
        <v>727</v>
      </c>
      <c r="F1821" s="47">
        <v>0.20780000000000001</v>
      </c>
      <c r="G1821" s="46" t="s">
        <v>729</v>
      </c>
      <c r="H1821" s="48">
        <v>0.20780000000000001</v>
      </c>
      <c r="I1821" s="46" t="s">
        <v>2103</v>
      </c>
      <c r="J1821" s="60"/>
      <c r="K1821" s="39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1"/>
      <c r="AF1821" s="10"/>
      <c r="AG1821" s="10"/>
      <c r="AH1821" s="10"/>
      <c r="AI1821" s="10"/>
    </row>
    <row r="1822" spans="1:35" ht="15.95" customHeight="1" x14ac:dyDescent="0.2">
      <c r="A1822" s="46" t="s">
        <v>100</v>
      </c>
      <c r="B1822" s="46" t="s">
        <v>726</v>
      </c>
      <c r="C1822" s="46" t="s">
        <v>727</v>
      </c>
      <c r="D1822" s="46" t="s">
        <v>2101</v>
      </c>
      <c r="E1822" s="46" t="s">
        <v>2141</v>
      </c>
      <c r="F1822" s="47">
        <v>8.8000000000000005E-3</v>
      </c>
      <c r="G1822" s="46" t="s">
        <v>729</v>
      </c>
      <c r="H1822" s="48">
        <v>8.8000000000000005E-3</v>
      </c>
      <c r="I1822" s="46" t="s">
        <v>2103</v>
      </c>
      <c r="J1822" s="60"/>
      <c r="K1822" s="39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1"/>
      <c r="AF1822" s="10"/>
      <c r="AG1822" s="10"/>
      <c r="AH1822" s="10"/>
      <c r="AI1822" s="10"/>
    </row>
    <row r="1823" spans="1:35" ht="15.95" customHeight="1" x14ac:dyDescent="0.2">
      <c r="A1823" s="46" t="s">
        <v>101</v>
      </c>
      <c r="B1823" s="46" t="s">
        <v>726</v>
      </c>
      <c r="C1823" s="46" t="s">
        <v>727</v>
      </c>
      <c r="D1823" s="46" t="s">
        <v>2101</v>
      </c>
      <c r="E1823" s="46" t="s">
        <v>2142</v>
      </c>
      <c r="F1823" s="47">
        <v>0.10299999999999999</v>
      </c>
      <c r="G1823" s="46" t="s">
        <v>729</v>
      </c>
      <c r="H1823" s="48">
        <v>0.10299999999999999</v>
      </c>
      <c r="I1823" s="46" t="s">
        <v>2103</v>
      </c>
      <c r="J1823" s="60"/>
      <c r="K1823" s="39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1"/>
      <c r="AF1823" s="10"/>
      <c r="AG1823" s="10"/>
      <c r="AH1823" s="10"/>
      <c r="AI1823" s="10"/>
    </row>
    <row r="1824" spans="1:35" ht="15.95" customHeight="1" x14ac:dyDescent="0.2">
      <c r="A1824" s="46" t="s">
        <v>102</v>
      </c>
      <c r="B1824" s="46" t="s">
        <v>726</v>
      </c>
      <c r="C1824" s="46" t="s">
        <v>727</v>
      </c>
      <c r="D1824" s="46" t="s">
        <v>2101</v>
      </c>
      <c r="E1824" s="50">
        <v>730</v>
      </c>
      <c r="F1824" s="47">
        <v>0.6</v>
      </c>
      <c r="G1824" s="46" t="s">
        <v>729</v>
      </c>
      <c r="H1824" s="48">
        <v>0.6</v>
      </c>
      <c r="I1824" s="46" t="s">
        <v>2103</v>
      </c>
      <c r="J1824" s="60"/>
      <c r="K1824" s="39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1"/>
      <c r="AF1824" s="10"/>
      <c r="AG1824" s="10"/>
      <c r="AH1824" s="10"/>
      <c r="AI1824" s="10"/>
    </row>
    <row r="1825" spans="1:35" ht="15.95" customHeight="1" x14ac:dyDescent="0.2">
      <c r="A1825" s="46" t="s">
        <v>103</v>
      </c>
      <c r="B1825" s="46" t="s">
        <v>726</v>
      </c>
      <c r="C1825" s="46" t="s">
        <v>727</v>
      </c>
      <c r="D1825" s="46" t="s">
        <v>2101</v>
      </c>
      <c r="E1825" s="50">
        <v>731</v>
      </c>
      <c r="F1825" s="47">
        <v>0.37440000000000001</v>
      </c>
      <c r="G1825" s="46" t="s">
        <v>729</v>
      </c>
      <c r="H1825" s="48">
        <v>0.37440000000000001</v>
      </c>
      <c r="I1825" s="46" t="s">
        <v>2103</v>
      </c>
      <c r="J1825" s="60"/>
      <c r="K1825" s="39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1"/>
      <c r="AF1825" s="10"/>
      <c r="AG1825" s="10"/>
      <c r="AH1825" s="10"/>
      <c r="AI1825" s="10"/>
    </row>
    <row r="1826" spans="1:35" ht="15.95" customHeight="1" x14ac:dyDescent="0.2">
      <c r="A1826" s="46" t="s">
        <v>104</v>
      </c>
      <c r="B1826" s="46" t="s">
        <v>726</v>
      </c>
      <c r="C1826" s="46" t="s">
        <v>727</v>
      </c>
      <c r="D1826" s="46" t="s">
        <v>2101</v>
      </c>
      <c r="E1826" s="50">
        <v>732</v>
      </c>
      <c r="F1826" s="47">
        <v>0.29699999999999999</v>
      </c>
      <c r="G1826" s="46" t="s">
        <v>729</v>
      </c>
      <c r="H1826" s="48">
        <v>0.29699999999999999</v>
      </c>
      <c r="I1826" s="46" t="s">
        <v>2103</v>
      </c>
      <c r="J1826" s="60"/>
      <c r="K1826" s="39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1"/>
      <c r="AF1826" s="10"/>
      <c r="AG1826" s="10"/>
      <c r="AH1826" s="10"/>
      <c r="AI1826" s="10"/>
    </row>
    <row r="1827" spans="1:35" ht="15.95" customHeight="1" x14ac:dyDescent="0.2">
      <c r="A1827" s="171" t="s">
        <v>2329</v>
      </c>
      <c r="B1827" s="172"/>
      <c r="C1827" s="172"/>
      <c r="D1827" s="172"/>
      <c r="E1827" s="173"/>
      <c r="F1827" s="72">
        <f>SUM(F1775:F1826)</f>
        <v>15.0398</v>
      </c>
      <c r="G1827" s="71"/>
      <c r="H1827" s="73">
        <f>SUM(H1775:H1826)</f>
        <v>15.039800000000001</v>
      </c>
      <c r="I1827" s="71"/>
      <c r="J1827" s="78"/>
      <c r="K1827" s="39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1"/>
      <c r="AF1827" s="10"/>
      <c r="AG1827" s="10"/>
      <c r="AH1827" s="10"/>
      <c r="AI1827" s="10"/>
    </row>
    <row r="1828" spans="1:35" ht="15.95" customHeight="1" x14ac:dyDescent="0.2">
      <c r="A1828" s="46" t="s">
        <v>54</v>
      </c>
      <c r="B1828" s="46" t="s">
        <v>726</v>
      </c>
      <c r="C1828" s="46" t="s">
        <v>727</v>
      </c>
      <c r="D1828" s="46" t="s">
        <v>2143</v>
      </c>
      <c r="E1828" s="50">
        <v>113</v>
      </c>
      <c r="F1828" s="47">
        <v>0.44</v>
      </c>
      <c r="G1828" s="46" t="s">
        <v>729</v>
      </c>
      <c r="H1828" s="48">
        <v>0.44</v>
      </c>
      <c r="I1828" s="46" t="s">
        <v>2144</v>
      </c>
      <c r="J1828" s="60"/>
      <c r="K1828" s="39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1"/>
      <c r="AF1828" s="10"/>
      <c r="AG1828" s="10"/>
      <c r="AH1828" s="10"/>
      <c r="AI1828" s="10"/>
    </row>
    <row r="1829" spans="1:35" ht="15.95" customHeight="1" x14ac:dyDescent="0.2">
      <c r="A1829" s="46" t="s">
        <v>55</v>
      </c>
      <c r="B1829" s="46" t="s">
        <v>726</v>
      </c>
      <c r="C1829" s="46" t="s">
        <v>727</v>
      </c>
      <c r="D1829" s="46" t="s">
        <v>2143</v>
      </c>
      <c r="E1829" s="50">
        <v>145</v>
      </c>
      <c r="F1829" s="47">
        <v>0.16</v>
      </c>
      <c r="G1829" s="46" t="s">
        <v>729</v>
      </c>
      <c r="H1829" s="48">
        <v>0.16</v>
      </c>
      <c r="I1829" s="46" t="s">
        <v>2144</v>
      </c>
      <c r="J1829" s="60"/>
      <c r="K1829" s="39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1"/>
      <c r="AF1829" s="10"/>
      <c r="AG1829" s="10"/>
      <c r="AH1829" s="10"/>
      <c r="AI1829" s="10"/>
    </row>
    <row r="1830" spans="1:35" ht="15.95" customHeight="1" x14ac:dyDescent="0.2">
      <c r="A1830" s="46" t="s">
        <v>56</v>
      </c>
      <c r="B1830" s="46" t="s">
        <v>726</v>
      </c>
      <c r="C1830" s="46" t="s">
        <v>727</v>
      </c>
      <c r="D1830" s="46" t="s">
        <v>2143</v>
      </c>
      <c r="E1830" s="50">
        <v>148</v>
      </c>
      <c r="F1830" s="47">
        <v>1.22</v>
      </c>
      <c r="G1830" s="46" t="s">
        <v>729</v>
      </c>
      <c r="H1830" s="48">
        <v>1.22</v>
      </c>
      <c r="I1830" s="46" t="s">
        <v>2144</v>
      </c>
      <c r="J1830" s="60"/>
      <c r="K1830" s="39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1"/>
      <c r="AF1830" s="10"/>
      <c r="AG1830" s="10"/>
      <c r="AH1830" s="10"/>
      <c r="AI1830" s="10"/>
    </row>
    <row r="1831" spans="1:35" ht="15.95" customHeight="1" x14ac:dyDescent="0.2">
      <c r="A1831" s="46" t="s">
        <v>57</v>
      </c>
      <c r="B1831" s="46" t="s">
        <v>726</v>
      </c>
      <c r="C1831" s="46" t="s">
        <v>727</v>
      </c>
      <c r="D1831" s="46" t="s">
        <v>2143</v>
      </c>
      <c r="E1831" s="50">
        <v>149</v>
      </c>
      <c r="F1831" s="47">
        <v>0.01</v>
      </c>
      <c r="G1831" s="46" t="s">
        <v>729</v>
      </c>
      <c r="H1831" s="48">
        <v>0.01</v>
      </c>
      <c r="I1831" s="46" t="s">
        <v>2144</v>
      </c>
      <c r="J1831" s="60"/>
      <c r="K1831" s="39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1"/>
      <c r="AF1831" s="10"/>
      <c r="AG1831" s="10"/>
      <c r="AH1831" s="10"/>
      <c r="AI1831" s="10"/>
    </row>
    <row r="1832" spans="1:35" ht="15.95" customHeight="1" x14ac:dyDescent="0.2">
      <c r="A1832" s="46" t="s">
        <v>58</v>
      </c>
      <c r="B1832" s="46" t="s">
        <v>726</v>
      </c>
      <c r="C1832" s="46" t="s">
        <v>727</v>
      </c>
      <c r="D1832" s="46" t="s">
        <v>2143</v>
      </c>
      <c r="E1832" s="46" t="s">
        <v>1007</v>
      </c>
      <c r="F1832" s="47">
        <v>0.21199999999999999</v>
      </c>
      <c r="G1832" s="46" t="s">
        <v>729</v>
      </c>
      <c r="H1832" s="48">
        <v>0.21199999999999999</v>
      </c>
      <c r="I1832" s="46" t="s">
        <v>2144</v>
      </c>
      <c r="J1832" s="60"/>
      <c r="K1832" s="39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1"/>
      <c r="AF1832" s="10"/>
      <c r="AG1832" s="10"/>
      <c r="AH1832" s="10"/>
      <c r="AI1832" s="10"/>
    </row>
    <row r="1833" spans="1:35" ht="15.95" customHeight="1" x14ac:dyDescent="0.2">
      <c r="A1833" s="46" t="s">
        <v>59</v>
      </c>
      <c r="B1833" s="46" t="s">
        <v>726</v>
      </c>
      <c r="C1833" s="46" t="s">
        <v>727</v>
      </c>
      <c r="D1833" s="46" t="s">
        <v>2143</v>
      </c>
      <c r="E1833" s="46" t="s">
        <v>2145</v>
      </c>
      <c r="F1833" s="47">
        <v>0.39589999999999997</v>
      </c>
      <c r="G1833" s="46" t="s">
        <v>729</v>
      </c>
      <c r="H1833" s="48">
        <v>0.39589999999999997</v>
      </c>
      <c r="I1833" s="46" t="s">
        <v>2146</v>
      </c>
      <c r="J1833" s="60"/>
      <c r="K1833" s="39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1"/>
      <c r="AF1833" s="10"/>
      <c r="AG1833" s="10"/>
      <c r="AH1833" s="10"/>
      <c r="AI1833" s="10"/>
    </row>
    <row r="1834" spans="1:35" ht="15.95" customHeight="1" x14ac:dyDescent="0.2">
      <c r="A1834" s="46" t="s">
        <v>60</v>
      </c>
      <c r="B1834" s="46" t="s">
        <v>726</v>
      </c>
      <c r="C1834" s="46" t="s">
        <v>727</v>
      </c>
      <c r="D1834" s="46" t="s">
        <v>2143</v>
      </c>
      <c r="E1834" s="46" t="s">
        <v>2147</v>
      </c>
      <c r="F1834" s="47">
        <v>8.0100000000000005E-2</v>
      </c>
      <c r="G1834" s="46" t="s">
        <v>729</v>
      </c>
      <c r="H1834" s="48">
        <v>8.0100000000000005E-2</v>
      </c>
      <c r="I1834" s="46" t="s">
        <v>2146</v>
      </c>
      <c r="J1834" s="60"/>
      <c r="K1834" s="39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1"/>
      <c r="AF1834" s="10"/>
      <c r="AG1834" s="10"/>
      <c r="AH1834" s="10"/>
      <c r="AI1834" s="10"/>
    </row>
    <row r="1835" spans="1:35" ht="15.95" customHeight="1" x14ac:dyDescent="0.2">
      <c r="A1835" s="46" t="s">
        <v>61</v>
      </c>
      <c r="B1835" s="46" t="s">
        <v>726</v>
      </c>
      <c r="C1835" s="46" t="s">
        <v>727</v>
      </c>
      <c r="D1835" s="46" t="s">
        <v>2143</v>
      </c>
      <c r="E1835" s="46" t="s">
        <v>2148</v>
      </c>
      <c r="F1835" s="47">
        <v>0.38229999999999997</v>
      </c>
      <c r="G1835" s="46" t="s">
        <v>729</v>
      </c>
      <c r="H1835" s="48">
        <v>0.38229999999999997</v>
      </c>
      <c r="I1835" s="46" t="s">
        <v>2144</v>
      </c>
      <c r="J1835" s="60"/>
      <c r="K1835" s="39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1"/>
      <c r="AF1835" s="10"/>
      <c r="AG1835" s="10"/>
      <c r="AH1835" s="10"/>
      <c r="AI1835" s="10"/>
    </row>
    <row r="1836" spans="1:35" ht="15.95" customHeight="1" x14ac:dyDescent="0.2">
      <c r="A1836" s="46" t="s">
        <v>62</v>
      </c>
      <c r="B1836" s="46" t="s">
        <v>726</v>
      </c>
      <c r="C1836" s="46" t="s">
        <v>727</v>
      </c>
      <c r="D1836" s="46" t="s">
        <v>2143</v>
      </c>
      <c r="E1836" s="50">
        <v>171</v>
      </c>
      <c r="F1836" s="47">
        <v>0.66210000000000002</v>
      </c>
      <c r="G1836" s="46" t="s">
        <v>729</v>
      </c>
      <c r="H1836" s="48">
        <v>0.66210000000000002</v>
      </c>
      <c r="I1836" s="46" t="s">
        <v>2144</v>
      </c>
      <c r="J1836" s="60"/>
      <c r="K1836" s="39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1"/>
      <c r="AF1836" s="10"/>
      <c r="AG1836" s="10"/>
      <c r="AH1836" s="10"/>
      <c r="AI1836" s="10"/>
    </row>
    <row r="1837" spans="1:35" ht="15.95" customHeight="1" x14ac:dyDescent="0.2">
      <c r="A1837" s="46" t="s">
        <v>63</v>
      </c>
      <c r="B1837" s="46" t="s">
        <v>726</v>
      </c>
      <c r="C1837" s="46" t="s">
        <v>727</v>
      </c>
      <c r="D1837" s="46" t="s">
        <v>2143</v>
      </c>
      <c r="E1837" s="50">
        <v>177</v>
      </c>
      <c r="F1837" s="47">
        <v>0.33739999999999998</v>
      </c>
      <c r="G1837" s="46" t="s">
        <v>729</v>
      </c>
      <c r="H1837" s="48">
        <v>0.33739999999999998</v>
      </c>
      <c r="I1837" s="46" t="s">
        <v>2144</v>
      </c>
      <c r="J1837" s="60"/>
      <c r="K1837" s="39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1"/>
      <c r="AF1837" s="10"/>
      <c r="AG1837" s="10"/>
      <c r="AH1837" s="10"/>
      <c r="AI1837" s="10"/>
    </row>
    <row r="1838" spans="1:35" ht="15.95" customHeight="1" x14ac:dyDescent="0.2">
      <c r="A1838" s="178" t="s">
        <v>64</v>
      </c>
      <c r="B1838" s="178" t="s">
        <v>726</v>
      </c>
      <c r="C1838" s="178" t="s">
        <v>727</v>
      </c>
      <c r="D1838" s="178" t="s">
        <v>2143</v>
      </c>
      <c r="E1838" s="178" t="s">
        <v>2149</v>
      </c>
      <c r="F1838" s="176">
        <v>0.38829999999999998</v>
      </c>
      <c r="G1838" s="46" t="s">
        <v>2362</v>
      </c>
      <c r="H1838" s="62">
        <v>0.33789999999999998</v>
      </c>
      <c r="I1838" s="180" t="s">
        <v>2150</v>
      </c>
      <c r="J1838" s="174"/>
      <c r="K1838" s="4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1"/>
      <c r="AF1838" s="10"/>
      <c r="AG1838" s="10"/>
      <c r="AH1838" s="10"/>
      <c r="AI1838" s="10"/>
    </row>
    <row r="1839" spans="1:35" ht="15.95" customHeight="1" x14ac:dyDescent="0.2">
      <c r="A1839" s="179"/>
      <c r="B1839" s="179"/>
      <c r="C1839" s="179"/>
      <c r="D1839" s="179"/>
      <c r="E1839" s="179"/>
      <c r="F1839" s="177"/>
      <c r="G1839" s="46" t="s">
        <v>33</v>
      </c>
      <c r="H1839" s="62">
        <v>5.04E-2</v>
      </c>
      <c r="I1839" s="181"/>
      <c r="J1839" s="175"/>
      <c r="K1839" s="4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1"/>
      <c r="AF1839" s="10"/>
      <c r="AG1839" s="10"/>
      <c r="AH1839" s="10"/>
      <c r="AI1839" s="10"/>
    </row>
    <row r="1840" spans="1:35" ht="15.95" customHeight="1" x14ac:dyDescent="0.2">
      <c r="A1840" s="46" t="s">
        <v>65</v>
      </c>
      <c r="B1840" s="46" t="s">
        <v>726</v>
      </c>
      <c r="C1840" s="46" t="s">
        <v>727</v>
      </c>
      <c r="D1840" s="46" t="s">
        <v>2143</v>
      </c>
      <c r="E1840" s="46" t="s">
        <v>2151</v>
      </c>
      <c r="F1840" s="47">
        <v>4.1500000000000002E-2</v>
      </c>
      <c r="G1840" s="46" t="s">
        <v>30</v>
      </c>
      <c r="H1840" s="48">
        <v>4.1500000000000002E-2</v>
      </c>
      <c r="I1840" s="46" t="s">
        <v>2152</v>
      </c>
      <c r="J1840" s="60"/>
      <c r="K1840" s="39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1"/>
      <c r="AF1840" s="10"/>
      <c r="AG1840" s="10"/>
      <c r="AH1840" s="10"/>
      <c r="AI1840" s="10"/>
    </row>
    <row r="1841" spans="1:35" ht="15.95" customHeight="1" x14ac:dyDescent="0.2">
      <c r="A1841" s="46" t="s">
        <v>66</v>
      </c>
      <c r="B1841" s="46" t="s">
        <v>726</v>
      </c>
      <c r="C1841" s="46" t="s">
        <v>727</v>
      </c>
      <c r="D1841" s="46" t="s">
        <v>2143</v>
      </c>
      <c r="E1841" s="50">
        <v>181</v>
      </c>
      <c r="F1841" s="47">
        <v>0.48</v>
      </c>
      <c r="G1841" s="46" t="s">
        <v>729</v>
      </c>
      <c r="H1841" s="48">
        <v>0.48</v>
      </c>
      <c r="I1841" s="46" t="s">
        <v>2144</v>
      </c>
      <c r="J1841" s="60"/>
      <c r="K1841" s="39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1"/>
      <c r="AF1841" s="10"/>
      <c r="AG1841" s="10"/>
      <c r="AH1841" s="10"/>
      <c r="AI1841" s="10"/>
    </row>
    <row r="1842" spans="1:35" ht="15.95" customHeight="1" x14ac:dyDescent="0.2">
      <c r="A1842" s="46" t="s">
        <v>67</v>
      </c>
      <c r="B1842" s="46" t="s">
        <v>726</v>
      </c>
      <c r="C1842" s="46" t="s">
        <v>727</v>
      </c>
      <c r="D1842" s="46" t="s">
        <v>2143</v>
      </c>
      <c r="E1842" s="46" t="s">
        <v>1780</v>
      </c>
      <c r="F1842" s="47">
        <v>0.1124</v>
      </c>
      <c r="G1842" s="46" t="s">
        <v>37</v>
      </c>
      <c r="H1842" s="48">
        <v>0.1124</v>
      </c>
      <c r="I1842" s="46" t="s">
        <v>2158</v>
      </c>
      <c r="J1842" s="60"/>
      <c r="K1842" s="39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1"/>
      <c r="AF1842" s="10"/>
      <c r="AG1842" s="10"/>
      <c r="AH1842" s="10"/>
      <c r="AI1842" s="10"/>
    </row>
    <row r="1843" spans="1:35" ht="15.95" customHeight="1" x14ac:dyDescent="0.2">
      <c r="A1843" s="46" t="s">
        <v>68</v>
      </c>
      <c r="B1843" s="46" t="s">
        <v>726</v>
      </c>
      <c r="C1843" s="46" t="s">
        <v>727</v>
      </c>
      <c r="D1843" s="46" t="s">
        <v>2143</v>
      </c>
      <c r="E1843" s="50">
        <v>197</v>
      </c>
      <c r="F1843" s="47">
        <v>0.86</v>
      </c>
      <c r="G1843" s="46" t="s">
        <v>729</v>
      </c>
      <c r="H1843" s="48">
        <v>0.86</v>
      </c>
      <c r="I1843" s="46" t="s">
        <v>2144</v>
      </c>
      <c r="J1843" s="60"/>
      <c r="K1843" s="39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1"/>
      <c r="AF1843" s="10"/>
      <c r="AG1843" s="10"/>
      <c r="AH1843" s="10"/>
      <c r="AI1843" s="10"/>
    </row>
    <row r="1844" spans="1:35" ht="15.95" customHeight="1" x14ac:dyDescent="0.2">
      <c r="A1844" s="46" t="s">
        <v>69</v>
      </c>
      <c r="B1844" s="46" t="s">
        <v>726</v>
      </c>
      <c r="C1844" s="46" t="s">
        <v>727</v>
      </c>
      <c r="D1844" s="46" t="s">
        <v>2143</v>
      </c>
      <c r="E1844" s="50">
        <v>2</v>
      </c>
      <c r="F1844" s="47">
        <v>0.28000000000000003</v>
      </c>
      <c r="G1844" s="46" t="s">
        <v>729</v>
      </c>
      <c r="H1844" s="48">
        <v>0.28000000000000003</v>
      </c>
      <c r="I1844" s="46" t="s">
        <v>2144</v>
      </c>
      <c r="J1844" s="60"/>
      <c r="K1844" s="39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1"/>
      <c r="AF1844" s="10"/>
      <c r="AG1844" s="10"/>
      <c r="AH1844" s="10"/>
      <c r="AI1844" s="10"/>
    </row>
    <row r="1845" spans="1:35" ht="15.95" customHeight="1" x14ac:dyDescent="0.2">
      <c r="A1845" s="46" t="s">
        <v>70</v>
      </c>
      <c r="B1845" s="46" t="s">
        <v>726</v>
      </c>
      <c r="C1845" s="46" t="s">
        <v>727</v>
      </c>
      <c r="D1845" s="46" t="s">
        <v>2143</v>
      </c>
      <c r="E1845" s="46" t="s">
        <v>2159</v>
      </c>
      <c r="F1845" s="47">
        <v>0.05</v>
      </c>
      <c r="G1845" s="46" t="s">
        <v>729</v>
      </c>
      <c r="H1845" s="48">
        <v>0.05</v>
      </c>
      <c r="I1845" s="46" t="s">
        <v>2144</v>
      </c>
      <c r="J1845" s="60"/>
      <c r="K1845" s="39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1"/>
      <c r="AF1845" s="10"/>
      <c r="AG1845" s="10"/>
      <c r="AH1845" s="10"/>
      <c r="AI1845" s="10"/>
    </row>
    <row r="1846" spans="1:35" ht="15.95" customHeight="1" x14ac:dyDescent="0.2">
      <c r="A1846" s="46" t="s">
        <v>71</v>
      </c>
      <c r="B1846" s="43" t="s">
        <v>726</v>
      </c>
      <c r="C1846" s="43" t="s">
        <v>727</v>
      </c>
      <c r="D1846" s="43" t="s">
        <v>2143</v>
      </c>
      <c r="E1846" s="43" t="s">
        <v>1691</v>
      </c>
      <c r="F1846" s="44">
        <v>0.12</v>
      </c>
      <c r="G1846" s="43" t="s">
        <v>729</v>
      </c>
      <c r="H1846" s="45">
        <v>0.12</v>
      </c>
      <c r="I1846" s="46" t="s">
        <v>2144</v>
      </c>
      <c r="J1846" s="61"/>
      <c r="K1846" s="38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1"/>
      <c r="AF1846" s="10"/>
      <c r="AG1846" s="10"/>
      <c r="AH1846" s="10"/>
      <c r="AI1846" s="10"/>
    </row>
    <row r="1847" spans="1:35" ht="15.95" customHeight="1" x14ac:dyDescent="0.2">
      <c r="A1847" s="46" t="s">
        <v>72</v>
      </c>
      <c r="B1847" s="46" t="s">
        <v>726</v>
      </c>
      <c r="C1847" s="46" t="s">
        <v>727</v>
      </c>
      <c r="D1847" s="46" t="s">
        <v>2143</v>
      </c>
      <c r="E1847" s="50">
        <v>228</v>
      </c>
      <c r="F1847" s="47">
        <v>1.2056</v>
      </c>
      <c r="G1847" s="46" t="s">
        <v>729</v>
      </c>
      <c r="H1847" s="48">
        <v>1.2056</v>
      </c>
      <c r="I1847" s="46" t="s">
        <v>2144</v>
      </c>
      <c r="J1847" s="60"/>
      <c r="K1847" s="39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1"/>
      <c r="AF1847" s="10"/>
      <c r="AG1847" s="10"/>
      <c r="AH1847" s="10"/>
      <c r="AI1847" s="10"/>
    </row>
    <row r="1848" spans="1:35" ht="15.95" customHeight="1" x14ac:dyDescent="0.2">
      <c r="A1848" s="46" t="s">
        <v>73</v>
      </c>
      <c r="B1848" s="46" t="s">
        <v>726</v>
      </c>
      <c r="C1848" s="46" t="s">
        <v>727</v>
      </c>
      <c r="D1848" s="46" t="s">
        <v>2143</v>
      </c>
      <c r="E1848" s="50">
        <v>26</v>
      </c>
      <c r="F1848" s="47">
        <v>0.28000000000000003</v>
      </c>
      <c r="G1848" s="46" t="s">
        <v>729</v>
      </c>
      <c r="H1848" s="48">
        <v>0.28000000000000003</v>
      </c>
      <c r="I1848" s="46" t="s">
        <v>2144</v>
      </c>
      <c r="J1848" s="60"/>
      <c r="K1848" s="39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1"/>
      <c r="AF1848" s="10"/>
      <c r="AG1848" s="10"/>
      <c r="AH1848" s="10"/>
      <c r="AI1848" s="10"/>
    </row>
    <row r="1849" spans="1:35" ht="15.95" customHeight="1" x14ac:dyDescent="0.2">
      <c r="A1849" s="46" t="s">
        <v>74</v>
      </c>
      <c r="B1849" s="46" t="s">
        <v>726</v>
      </c>
      <c r="C1849" s="46" t="s">
        <v>727</v>
      </c>
      <c r="D1849" s="46" t="s">
        <v>2143</v>
      </c>
      <c r="E1849" s="50">
        <v>28</v>
      </c>
      <c r="F1849" s="47">
        <v>0.84</v>
      </c>
      <c r="G1849" s="46" t="s">
        <v>729</v>
      </c>
      <c r="H1849" s="48">
        <v>0.84</v>
      </c>
      <c r="I1849" s="46" t="s">
        <v>2144</v>
      </c>
      <c r="J1849" s="60"/>
      <c r="K1849" s="39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1"/>
      <c r="AF1849" s="10"/>
      <c r="AG1849" s="10"/>
      <c r="AH1849" s="10"/>
      <c r="AI1849" s="10"/>
    </row>
    <row r="1850" spans="1:35" ht="15.95" customHeight="1" x14ac:dyDescent="0.2">
      <c r="A1850" s="46" t="s">
        <v>75</v>
      </c>
      <c r="B1850" s="46" t="s">
        <v>726</v>
      </c>
      <c r="C1850" s="46" t="s">
        <v>727</v>
      </c>
      <c r="D1850" s="46" t="s">
        <v>2143</v>
      </c>
      <c r="E1850" s="46" t="s">
        <v>742</v>
      </c>
      <c r="F1850" s="47">
        <v>0.03</v>
      </c>
      <c r="G1850" s="46" t="s">
        <v>729</v>
      </c>
      <c r="H1850" s="48">
        <v>0.03</v>
      </c>
      <c r="I1850" s="46" t="s">
        <v>2144</v>
      </c>
      <c r="J1850" s="60"/>
      <c r="K1850" s="39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1"/>
      <c r="AF1850" s="10"/>
      <c r="AG1850" s="10"/>
      <c r="AH1850" s="10"/>
      <c r="AI1850" s="10"/>
    </row>
    <row r="1851" spans="1:35" ht="15.95" customHeight="1" x14ac:dyDescent="0.2">
      <c r="A1851" s="46" t="s">
        <v>76</v>
      </c>
      <c r="B1851" s="46" t="s">
        <v>726</v>
      </c>
      <c r="C1851" s="46" t="s">
        <v>727</v>
      </c>
      <c r="D1851" s="46" t="s">
        <v>2143</v>
      </c>
      <c r="E1851" s="50">
        <v>41</v>
      </c>
      <c r="F1851" s="47">
        <v>0.15</v>
      </c>
      <c r="G1851" s="46" t="s">
        <v>729</v>
      </c>
      <c r="H1851" s="48">
        <v>0.15</v>
      </c>
      <c r="I1851" s="46" t="s">
        <v>2144</v>
      </c>
      <c r="J1851" s="60"/>
      <c r="K1851" s="39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1"/>
      <c r="AF1851" s="10"/>
      <c r="AG1851" s="10"/>
      <c r="AH1851" s="10"/>
      <c r="AI1851" s="10"/>
    </row>
    <row r="1852" spans="1:35" ht="15.95" customHeight="1" x14ac:dyDescent="0.2">
      <c r="A1852" s="46" t="s">
        <v>77</v>
      </c>
      <c r="B1852" s="46" t="s">
        <v>726</v>
      </c>
      <c r="C1852" s="46" t="s">
        <v>727</v>
      </c>
      <c r="D1852" s="46" t="s">
        <v>2143</v>
      </c>
      <c r="E1852" s="50">
        <v>43</v>
      </c>
      <c r="F1852" s="47">
        <v>0.74</v>
      </c>
      <c r="G1852" s="46" t="s">
        <v>729</v>
      </c>
      <c r="H1852" s="48">
        <v>0.74</v>
      </c>
      <c r="I1852" s="46" t="s">
        <v>2144</v>
      </c>
      <c r="J1852" s="60"/>
      <c r="K1852" s="39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1"/>
      <c r="AF1852" s="10"/>
      <c r="AG1852" s="10"/>
      <c r="AH1852" s="10"/>
      <c r="AI1852" s="10"/>
    </row>
    <row r="1853" spans="1:35" ht="15.95" customHeight="1" x14ac:dyDescent="0.2">
      <c r="A1853" s="46" t="s">
        <v>78</v>
      </c>
      <c r="B1853" s="46" t="s">
        <v>726</v>
      </c>
      <c r="C1853" s="46" t="s">
        <v>727</v>
      </c>
      <c r="D1853" s="46" t="s">
        <v>2143</v>
      </c>
      <c r="E1853" s="50">
        <v>57</v>
      </c>
      <c r="F1853" s="47">
        <v>0.08</v>
      </c>
      <c r="G1853" s="46" t="s">
        <v>729</v>
      </c>
      <c r="H1853" s="48">
        <v>0.08</v>
      </c>
      <c r="I1853" s="46" t="s">
        <v>2144</v>
      </c>
      <c r="J1853" s="60"/>
      <c r="K1853" s="39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1"/>
      <c r="AF1853" s="10"/>
      <c r="AG1853" s="10"/>
      <c r="AH1853" s="10"/>
      <c r="AI1853" s="10"/>
    </row>
    <row r="1854" spans="1:35" ht="15.95" customHeight="1" x14ac:dyDescent="0.2">
      <c r="A1854" s="46" t="s">
        <v>79</v>
      </c>
      <c r="B1854" s="46" t="s">
        <v>726</v>
      </c>
      <c r="C1854" s="46" t="s">
        <v>727</v>
      </c>
      <c r="D1854" s="46" t="s">
        <v>2143</v>
      </c>
      <c r="E1854" s="46" t="s">
        <v>2160</v>
      </c>
      <c r="F1854" s="47">
        <v>0.01</v>
      </c>
      <c r="G1854" s="46" t="s">
        <v>729</v>
      </c>
      <c r="H1854" s="48">
        <v>0.01</v>
      </c>
      <c r="I1854" s="46" t="s">
        <v>2144</v>
      </c>
      <c r="J1854" s="60"/>
      <c r="K1854" s="39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1"/>
      <c r="AF1854" s="10"/>
      <c r="AG1854" s="10"/>
      <c r="AH1854" s="10"/>
      <c r="AI1854" s="10"/>
    </row>
    <row r="1855" spans="1:35" ht="15.95" customHeight="1" x14ac:dyDescent="0.2">
      <c r="A1855" s="46" t="s">
        <v>80</v>
      </c>
      <c r="B1855" s="46" t="s">
        <v>726</v>
      </c>
      <c r="C1855" s="46" t="s">
        <v>727</v>
      </c>
      <c r="D1855" s="46" t="s">
        <v>2143</v>
      </c>
      <c r="E1855" s="50">
        <v>71</v>
      </c>
      <c r="F1855" s="47">
        <v>0.4</v>
      </c>
      <c r="G1855" s="46" t="s">
        <v>729</v>
      </c>
      <c r="H1855" s="48">
        <v>0.4</v>
      </c>
      <c r="I1855" s="46" t="s">
        <v>2144</v>
      </c>
      <c r="J1855" s="60"/>
      <c r="K1855" s="39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1"/>
      <c r="AF1855" s="10"/>
      <c r="AG1855" s="10"/>
      <c r="AH1855" s="10"/>
      <c r="AI1855" s="10"/>
    </row>
    <row r="1856" spans="1:35" ht="15.95" customHeight="1" x14ac:dyDescent="0.2">
      <c r="A1856" s="46" t="s">
        <v>81</v>
      </c>
      <c r="B1856" s="46" t="s">
        <v>726</v>
      </c>
      <c r="C1856" s="46" t="s">
        <v>727</v>
      </c>
      <c r="D1856" s="46" t="s">
        <v>2143</v>
      </c>
      <c r="E1856" s="50">
        <v>79</v>
      </c>
      <c r="F1856" s="47">
        <v>1.05</v>
      </c>
      <c r="G1856" s="46" t="s">
        <v>729</v>
      </c>
      <c r="H1856" s="48">
        <v>1.05</v>
      </c>
      <c r="I1856" s="46" t="s">
        <v>2144</v>
      </c>
      <c r="J1856" s="60"/>
      <c r="K1856" s="39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1"/>
      <c r="AF1856" s="10"/>
      <c r="AG1856" s="10"/>
      <c r="AH1856" s="10"/>
      <c r="AI1856" s="10"/>
    </row>
    <row r="1857" spans="1:35" ht="15.95" customHeight="1" x14ac:dyDescent="0.2">
      <c r="A1857" s="46" t="s">
        <v>82</v>
      </c>
      <c r="B1857" s="46" t="s">
        <v>726</v>
      </c>
      <c r="C1857" s="46" t="s">
        <v>727</v>
      </c>
      <c r="D1857" s="46" t="s">
        <v>2143</v>
      </c>
      <c r="E1857" s="50">
        <v>80</v>
      </c>
      <c r="F1857" s="47">
        <v>0.03</v>
      </c>
      <c r="G1857" s="46" t="s">
        <v>729</v>
      </c>
      <c r="H1857" s="48">
        <v>0.03</v>
      </c>
      <c r="I1857" s="46" t="s">
        <v>2144</v>
      </c>
      <c r="J1857" s="60"/>
      <c r="K1857" s="39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1"/>
      <c r="AF1857" s="10"/>
      <c r="AG1857" s="10"/>
      <c r="AH1857" s="10"/>
      <c r="AI1857" s="10"/>
    </row>
    <row r="1858" spans="1:35" ht="15.95" customHeight="1" x14ac:dyDescent="0.2">
      <c r="A1858" s="46" t="s">
        <v>83</v>
      </c>
      <c r="B1858" s="46" t="s">
        <v>726</v>
      </c>
      <c r="C1858" s="46" t="s">
        <v>727</v>
      </c>
      <c r="D1858" s="46" t="s">
        <v>2143</v>
      </c>
      <c r="E1858" s="50">
        <v>93</v>
      </c>
      <c r="F1858" s="47">
        <v>0.49</v>
      </c>
      <c r="G1858" s="46" t="s">
        <v>729</v>
      </c>
      <c r="H1858" s="48">
        <v>0.49</v>
      </c>
      <c r="I1858" s="46" t="s">
        <v>2144</v>
      </c>
      <c r="J1858" s="60"/>
      <c r="K1858" s="39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1"/>
      <c r="AF1858" s="10"/>
      <c r="AG1858" s="10"/>
      <c r="AH1858" s="10"/>
      <c r="AI1858" s="10"/>
    </row>
    <row r="1859" spans="1:35" ht="15.95" customHeight="1" x14ac:dyDescent="0.2">
      <c r="A1859" s="171" t="s">
        <v>2330</v>
      </c>
      <c r="B1859" s="172"/>
      <c r="C1859" s="172"/>
      <c r="D1859" s="172"/>
      <c r="E1859" s="173"/>
      <c r="F1859" s="72">
        <f>SUM(F1828:F1858)</f>
        <v>11.537600000000001</v>
      </c>
      <c r="G1859" s="71"/>
      <c r="H1859" s="73">
        <f>SUM(H1828:H1858)</f>
        <v>11.537600000000001</v>
      </c>
      <c r="I1859" s="71"/>
      <c r="J1859" s="78"/>
      <c r="K1859" s="39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1"/>
      <c r="AF1859" s="10"/>
      <c r="AG1859" s="10"/>
      <c r="AH1859" s="10"/>
      <c r="AI1859" s="10"/>
    </row>
    <row r="1860" spans="1:35" ht="15.95" customHeight="1" x14ac:dyDescent="0.2">
      <c r="A1860" s="46" t="s">
        <v>54</v>
      </c>
      <c r="B1860" s="46" t="s">
        <v>726</v>
      </c>
      <c r="C1860" s="46" t="s">
        <v>727</v>
      </c>
      <c r="D1860" s="46" t="s">
        <v>2161</v>
      </c>
      <c r="E1860" s="50">
        <v>10</v>
      </c>
      <c r="F1860" s="47">
        <v>0.25</v>
      </c>
      <c r="G1860" s="46" t="s">
        <v>729</v>
      </c>
      <c r="H1860" s="48">
        <v>0.25</v>
      </c>
      <c r="I1860" s="46" t="s">
        <v>2162</v>
      </c>
      <c r="J1860" s="60"/>
      <c r="K1860" s="39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1"/>
      <c r="AF1860" s="10"/>
      <c r="AG1860" s="10"/>
      <c r="AH1860" s="10"/>
      <c r="AI1860" s="10"/>
    </row>
    <row r="1861" spans="1:35" ht="15.95" customHeight="1" x14ac:dyDescent="0.2">
      <c r="A1861" s="46" t="s">
        <v>55</v>
      </c>
      <c r="B1861" s="46" t="s">
        <v>726</v>
      </c>
      <c r="C1861" s="46" t="s">
        <v>727</v>
      </c>
      <c r="D1861" s="46" t="s">
        <v>2161</v>
      </c>
      <c r="E1861" s="50">
        <v>107</v>
      </c>
      <c r="F1861" s="47">
        <v>0.28620000000000001</v>
      </c>
      <c r="G1861" s="46" t="s">
        <v>48</v>
      </c>
      <c r="H1861" s="48">
        <v>0.28620000000000001</v>
      </c>
      <c r="I1861" s="46" t="s">
        <v>2162</v>
      </c>
      <c r="J1861" s="60"/>
      <c r="K1861" s="39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1"/>
      <c r="AF1861" s="10"/>
      <c r="AG1861" s="10"/>
      <c r="AH1861" s="10"/>
      <c r="AI1861" s="10"/>
    </row>
    <row r="1862" spans="1:35" ht="15.95" customHeight="1" x14ac:dyDescent="0.2">
      <c r="A1862" s="46" t="s">
        <v>56</v>
      </c>
      <c r="B1862" s="46" t="s">
        <v>726</v>
      </c>
      <c r="C1862" s="46" t="s">
        <v>727</v>
      </c>
      <c r="D1862" s="46" t="s">
        <v>2161</v>
      </c>
      <c r="E1862" s="46" t="s">
        <v>2163</v>
      </c>
      <c r="F1862" s="47">
        <v>0.21</v>
      </c>
      <c r="G1862" s="46" t="s">
        <v>729</v>
      </c>
      <c r="H1862" s="48">
        <v>0.21</v>
      </c>
      <c r="I1862" s="46" t="s">
        <v>2162</v>
      </c>
      <c r="J1862" s="60"/>
      <c r="K1862" s="39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1"/>
      <c r="AF1862" s="10"/>
      <c r="AG1862" s="10"/>
      <c r="AH1862" s="10"/>
      <c r="AI1862" s="10"/>
    </row>
    <row r="1863" spans="1:35" ht="15.95" customHeight="1" x14ac:dyDescent="0.2">
      <c r="A1863" s="46" t="s">
        <v>57</v>
      </c>
      <c r="B1863" s="46" t="s">
        <v>726</v>
      </c>
      <c r="C1863" s="46" t="s">
        <v>727</v>
      </c>
      <c r="D1863" s="46" t="s">
        <v>2161</v>
      </c>
      <c r="E1863" s="50">
        <v>25</v>
      </c>
      <c r="F1863" s="47">
        <v>0.74</v>
      </c>
      <c r="G1863" s="46" t="s">
        <v>729</v>
      </c>
      <c r="H1863" s="48">
        <v>0.74</v>
      </c>
      <c r="I1863" s="46" t="s">
        <v>2162</v>
      </c>
      <c r="J1863" s="60"/>
      <c r="K1863" s="39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1"/>
      <c r="AF1863" s="10"/>
      <c r="AG1863" s="10"/>
      <c r="AH1863" s="10"/>
      <c r="AI1863" s="10"/>
    </row>
    <row r="1864" spans="1:35" ht="15.95" customHeight="1" x14ac:dyDescent="0.2">
      <c r="A1864" s="46" t="s">
        <v>58</v>
      </c>
      <c r="B1864" s="46" t="s">
        <v>726</v>
      </c>
      <c r="C1864" s="46" t="s">
        <v>727</v>
      </c>
      <c r="D1864" s="46" t="s">
        <v>2161</v>
      </c>
      <c r="E1864" s="50">
        <v>26</v>
      </c>
      <c r="F1864" s="47">
        <v>0.2</v>
      </c>
      <c r="G1864" s="46" t="s">
        <v>729</v>
      </c>
      <c r="H1864" s="48">
        <v>0.2</v>
      </c>
      <c r="I1864" s="46" t="s">
        <v>2162</v>
      </c>
      <c r="J1864" s="60"/>
      <c r="K1864" s="39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1"/>
      <c r="AF1864" s="10"/>
      <c r="AG1864" s="10"/>
      <c r="AH1864" s="10"/>
      <c r="AI1864" s="10"/>
    </row>
    <row r="1865" spans="1:35" ht="15.95" customHeight="1" x14ac:dyDescent="0.2">
      <c r="A1865" s="46" t="s">
        <v>59</v>
      </c>
      <c r="B1865" s="46" t="s">
        <v>726</v>
      </c>
      <c r="C1865" s="46" t="s">
        <v>727</v>
      </c>
      <c r="D1865" s="46" t="s">
        <v>2161</v>
      </c>
      <c r="E1865" s="50">
        <v>35</v>
      </c>
      <c r="F1865" s="47">
        <v>0.4</v>
      </c>
      <c r="G1865" s="46" t="s">
        <v>729</v>
      </c>
      <c r="H1865" s="48">
        <v>0.4</v>
      </c>
      <c r="I1865" s="46" t="s">
        <v>2162</v>
      </c>
      <c r="J1865" s="60"/>
      <c r="K1865" s="39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1"/>
      <c r="AF1865" s="10"/>
      <c r="AG1865" s="10"/>
      <c r="AH1865" s="10"/>
      <c r="AI1865" s="10"/>
    </row>
    <row r="1866" spans="1:35" ht="15.95" customHeight="1" x14ac:dyDescent="0.2">
      <c r="A1866" s="46" t="s">
        <v>60</v>
      </c>
      <c r="B1866" s="46" t="s">
        <v>726</v>
      </c>
      <c r="C1866" s="46" t="s">
        <v>727</v>
      </c>
      <c r="D1866" s="46" t="s">
        <v>2161</v>
      </c>
      <c r="E1866" s="50">
        <v>36</v>
      </c>
      <c r="F1866" s="47">
        <v>1</v>
      </c>
      <c r="G1866" s="46" t="s">
        <v>729</v>
      </c>
      <c r="H1866" s="48">
        <v>1</v>
      </c>
      <c r="I1866" s="46" t="s">
        <v>2162</v>
      </c>
      <c r="J1866" s="60"/>
      <c r="K1866" s="39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1"/>
      <c r="AF1866" s="10"/>
      <c r="AG1866" s="10"/>
      <c r="AH1866" s="10"/>
      <c r="AI1866" s="10"/>
    </row>
    <row r="1867" spans="1:35" ht="15.95" customHeight="1" x14ac:dyDescent="0.2">
      <c r="A1867" s="46" t="s">
        <v>61</v>
      </c>
      <c r="B1867" s="46" t="s">
        <v>726</v>
      </c>
      <c r="C1867" s="46" t="s">
        <v>727</v>
      </c>
      <c r="D1867" s="46" t="s">
        <v>2161</v>
      </c>
      <c r="E1867" s="50">
        <v>64</v>
      </c>
      <c r="F1867" s="47">
        <v>1.31</v>
      </c>
      <c r="G1867" s="46" t="s">
        <v>729</v>
      </c>
      <c r="H1867" s="48">
        <v>1.31</v>
      </c>
      <c r="I1867" s="46" t="s">
        <v>2162</v>
      </c>
      <c r="J1867" s="60"/>
      <c r="K1867" s="39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1"/>
      <c r="AF1867" s="10"/>
      <c r="AG1867" s="10"/>
      <c r="AH1867" s="10"/>
      <c r="AI1867" s="10"/>
    </row>
    <row r="1868" spans="1:35" ht="15.95" customHeight="1" x14ac:dyDescent="0.2">
      <c r="A1868" s="46" t="s">
        <v>62</v>
      </c>
      <c r="B1868" s="46" t="s">
        <v>726</v>
      </c>
      <c r="C1868" s="46" t="s">
        <v>727</v>
      </c>
      <c r="D1868" s="46" t="s">
        <v>2161</v>
      </c>
      <c r="E1868" s="46" t="s">
        <v>2164</v>
      </c>
      <c r="F1868" s="47">
        <v>0.2833</v>
      </c>
      <c r="G1868" s="46" t="s">
        <v>729</v>
      </c>
      <c r="H1868" s="48">
        <v>0.2833</v>
      </c>
      <c r="I1868" s="46" t="s">
        <v>2162</v>
      </c>
      <c r="J1868" s="60"/>
      <c r="K1868" s="39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1"/>
      <c r="AF1868" s="10"/>
      <c r="AG1868" s="10"/>
      <c r="AH1868" s="10"/>
      <c r="AI1868" s="10"/>
    </row>
    <row r="1869" spans="1:35" ht="15.95" customHeight="1" x14ac:dyDescent="0.2">
      <c r="A1869" s="46" t="s">
        <v>63</v>
      </c>
      <c r="B1869" s="46" t="s">
        <v>726</v>
      </c>
      <c r="C1869" s="46" t="s">
        <v>727</v>
      </c>
      <c r="D1869" s="46" t="s">
        <v>2161</v>
      </c>
      <c r="E1869" s="50">
        <v>68</v>
      </c>
      <c r="F1869" s="47">
        <v>7.0000000000000007E-2</v>
      </c>
      <c r="G1869" s="46" t="s">
        <v>729</v>
      </c>
      <c r="H1869" s="48">
        <v>7.0000000000000007E-2</v>
      </c>
      <c r="I1869" s="46" t="s">
        <v>2162</v>
      </c>
      <c r="J1869" s="60"/>
      <c r="K1869" s="39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1"/>
      <c r="AF1869" s="10"/>
      <c r="AG1869" s="10"/>
      <c r="AH1869" s="10"/>
      <c r="AI1869" s="10"/>
    </row>
    <row r="1870" spans="1:35" ht="15.95" customHeight="1" x14ac:dyDescent="0.2">
      <c r="A1870" s="46" t="s">
        <v>64</v>
      </c>
      <c r="B1870" s="46" t="s">
        <v>726</v>
      </c>
      <c r="C1870" s="46" t="s">
        <v>727</v>
      </c>
      <c r="D1870" s="46" t="s">
        <v>2161</v>
      </c>
      <c r="E1870" s="46" t="s">
        <v>2165</v>
      </c>
      <c r="F1870" s="47">
        <v>0.08</v>
      </c>
      <c r="G1870" s="46" t="s">
        <v>729</v>
      </c>
      <c r="H1870" s="48">
        <v>0.08</v>
      </c>
      <c r="I1870" s="46" t="s">
        <v>2162</v>
      </c>
      <c r="J1870" s="60"/>
      <c r="K1870" s="39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1"/>
      <c r="AF1870" s="10"/>
      <c r="AG1870" s="10"/>
      <c r="AH1870" s="10"/>
      <c r="AI1870" s="10"/>
    </row>
    <row r="1871" spans="1:35" ht="15.95" customHeight="1" x14ac:dyDescent="0.2">
      <c r="A1871" s="46" t="s">
        <v>65</v>
      </c>
      <c r="B1871" s="46" t="s">
        <v>726</v>
      </c>
      <c r="C1871" s="46" t="s">
        <v>727</v>
      </c>
      <c r="D1871" s="46" t="s">
        <v>2161</v>
      </c>
      <c r="E1871" s="46" t="s">
        <v>2166</v>
      </c>
      <c r="F1871" s="47">
        <v>2.24E-2</v>
      </c>
      <c r="G1871" s="46" t="s">
        <v>729</v>
      </c>
      <c r="H1871" s="48">
        <v>2.24E-2</v>
      </c>
      <c r="I1871" s="46" t="s">
        <v>2167</v>
      </c>
      <c r="J1871" s="60"/>
      <c r="K1871" s="39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1"/>
      <c r="AF1871" s="10"/>
      <c r="AG1871" s="10"/>
      <c r="AH1871" s="10"/>
      <c r="AI1871" s="10"/>
    </row>
    <row r="1872" spans="1:35" ht="15.95" customHeight="1" x14ac:dyDescent="0.2">
      <c r="A1872" s="46" t="s">
        <v>66</v>
      </c>
      <c r="B1872" s="46" t="s">
        <v>726</v>
      </c>
      <c r="C1872" s="46" t="s">
        <v>727</v>
      </c>
      <c r="D1872" s="46" t="s">
        <v>2161</v>
      </c>
      <c r="E1872" s="50">
        <v>77</v>
      </c>
      <c r="F1872" s="47">
        <v>0.48</v>
      </c>
      <c r="G1872" s="46" t="s">
        <v>729</v>
      </c>
      <c r="H1872" s="48">
        <v>0.48</v>
      </c>
      <c r="I1872" s="46" t="s">
        <v>2162</v>
      </c>
      <c r="J1872" s="60"/>
      <c r="K1872" s="39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1"/>
      <c r="AF1872" s="10"/>
      <c r="AG1872" s="10"/>
      <c r="AH1872" s="10"/>
      <c r="AI1872" s="10"/>
    </row>
    <row r="1873" spans="1:35" ht="15.95" customHeight="1" x14ac:dyDescent="0.2">
      <c r="A1873" s="46" t="s">
        <v>67</v>
      </c>
      <c r="B1873" s="46" t="s">
        <v>726</v>
      </c>
      <c r="C1873" s="46" t="s">
        <v>727</v>
      </c>
      <c r="D1873" s="46" t="s">
        <v>2161</v>
      </c>
      <c r="E1873" s="50">
        <v>82</v>
      </c>
      <c r="F1873" s="47">
        <v>0.57999999999999996</v>
      </c>
      <c r="G1873" s="46" t="s">
        <v>729</v>
      </c>
      <c r="H1873" s="48">
        <v>0.57999999999999996</v>
      </c>
      <c r="I1873" s="46" t="s">
        <v>2162</v>
      </c>
      <c r="J1873" s="60"/>
      <c r="K1873" s="39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1"/>
      <c r="AF1873" s="10"/>
      <c r="AG1873" s="10"/>
      <c r="AH1873" s="10"/>
      <c r="AI1873" s="10"/>
    </row>
    <row r="1874" spans="1:35" ht="15.95" customHeight="1" x14ac:dyDescent="0.2">
      <c r="A1874" s="178" t="s">
        <v>68</v>
      </c>
      <c r="B1874" s="178" t="s">
        <v>726</v>
      </c>
      <c r="C1874" s="178" t="s">
        <v>727</v>
      </c>
      <c r="D1874" s="178" t="s">
        <v>2161</v>
      </c>
      <c r="E1874" s="184">
        <v>85</v>
      </c>
      <c r="F1874" s="176">
        <v>0.72</v>
      </c>
      <c r="G1874" s="46" t="s">
        <v>1011</v>
      </c>
      <c r="H1874" s="113">
        <v>0.42</v>
      </c>
      <c r="I1874" s="180" t="s">
        <v>2168</v>
      </c>
      <c r="J1874" s="186"/>
      <c r="K1874" s="4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1"/>
      <c r="AF1874" s="10"/>
      <c r="AG1874" s="10"/>
      <c r="AH1874" s="10"/>
      <c r="AI1874" s="10"/>
    </row>
    <row r="1875" spans="1:35" ht="15.95" customHeight="1" x14ac:dyDescent="0.2">
      <c r="A1875" s="190"/>
      <c r="B1875" s="190"/>
      <c r="C1875" s="190"/>
      <c r="D1875" s="190"/>
      <c r="E1875" s="196"/>
      <c r="F1875" s="189"/>
      <c r="G1875" s="62" t="s">
        <v>37</v>
      </c>
      <c r="H1875" s="113">
        <v>0.24299999999999999</v>
      </c>
      <c r="I1875" s="191"/>
      <c r="J1875" s="187"/>
      <c r="K1875" s="4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1"/>
      <c r="AF1875" s="10"/>
      <c r="AG1875" s="10"/>
      <c r="AH1875" s="10"/>
      <c r="AI1875" s="10"/>
    </row>
    <row r="1876" spans="1:35" ht="15.95" customHeight="1" x14ac:dyDescent="0.2">
      <c r="A1876" s="179"/>
      <c r="B1876" s="179"/>
      <c r="C1876" s="179"/>
      <c r="D1876" s="179"/>
      <c r="E1876" s="185"/>
      <c r="F1876" s="177"/>
      <c r="G1876" s="62" t="s">
        <v>30</v>
      </c>
      <c r="H1876" s="113">
        <v>5.7000000000000002E-2</v>
      </c>
      <c r="I1876" s="181"/>
      <c r="J1876" s="188"/>
      <c r="K1876" s="4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1"/>
      <c r="AF1876" s="10"/>
      <c r="AG1876" s="10"/>
      <c r="AH1876" s="10"/>
      <c r="AI1876" s="10"/>
    </row>
    <row r="1877" spans="1:35" ht="15.95" customHeight="1" x14ac:dyDescent="0.2">
      <c r="A1877" s="46" t="s">
        <v>69</v>
      </c>
      <c r="B1877" s="46" t="s">
        <v>726</v>
      </c>
      <c r="C1877" s="46" t="s">
        <v>727</v>
      </c>
      <c r="D1877" s="46" t="s">
        <v>2161</v>
      </c>
      <c r="E1877" s="50">
        <v>86</v>
      </c>
      <c r="F1877" s="47">
        <v>0.23</v>
      </c>
      <c r="G1877" s="46" t="s">
        <v>729</v>
      </c>
      <c r="H1877" s="48">
        <v>0.23</v>
      </c>
      <c r="I1877" s="46" t="s">
        <v>2162</v>
      </c>
      <c r="J1877" s="60"/>
      <c r="K1877" s="39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1"/>
      <c r="AF1877" s="10"/>
      <c r="AG1877" s="10"/>
      <c r="AH1877" s="10"/>
      <c r="AI1877" s="10"/>
    </row>
    <row r="1878" spans="1:35" ht="15.95" customHeight="1" x14ac:dyDescent="0.2">
      <c r="A1878" s="46" t="s">
        <v>70</v>
      </c>
      <c r="B1878" s="46" t="s">
        <v>726</v>
      </c>
      <c r="C1878" s="46" t="s">
        <v>727</v>
      </c>
      <c r="D1878" s="46" t="s">
        <v>2161</v>
      </c>
      <c r="E1878" s="50">
        <v>94</v>
      </c>
      <c r="F1878" s="47">
        <v>0.52</v>
      </c>
      <c r="G1878" s="46" t="s">
        <v>729</v>
      </c>
      <c r="H1878" s="48">
        <v>0.52</v>
      </c>
      <c r="I1878" s="46" t="s">
        <v>2162</v>
      </c>
      <c r="J1878" s="60"/>
      <c r="K1878" s="39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1"/>
      <c r="AF1878" s="10"/>
      <c r="AG1878" s="10"/>
      <c r="AH1878" s="10"/>
      <c r="AI1878" s="10"/>
    </row>
    <row r="1879" spans="1:35" ht="15.95" customHeight="1" x14ac:dyDescent="0.2">
      <c r="A1879" s="46" t="s">
        <v>71</v>
      </c>
      <c r="B1879" s="43" t="s">
        <v>726</v>
      </c>
      <c r="C1879" s="43" t="s">
        <v>727</v>
      </c>
      <c r="D1879" s="43" t="s">
        <v>2161</v>
      </c>
      <c r="E1879" s="51">
        <v>98</v>
      </c>
      <c r="F1879" s="44">
        <v>0.89</v>
      </c>
      <c r="G1879" s="43" t="s">
        <v>729</v>
      </c>
      <c r="H1879" s="45">
        <v>0.89</v>
      </c>
      <c r="I1879" s="46" t="s">
        <v>2162</v>
      </c>
      <c r="J1879" s="61"/>
      <c r="K1879" s="38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1"/>
      <c r="AF1879" s="10"/>
      <c r="AG1879" s="10"/>
      <c r="AH1879" s="10"/>
      <c r="AI1879" s="10"/>
    </row>
    <row r="1880" spans="1:35" ht="15.95" customHeight="1" x14ac:dyDescent="0.2">
      <c r="A1880" s="46" t="s">
        <v>72</v>
      </c>
      <c r="B1880" s="46" t="s">
        <v>726</v>
      </c>
      <c r="C1880" s="46" t="s">
        <v>727</v>
      </c>
      <c r="D1880" s="46" t="s">
        <v>2161</v>
      </c>
      <c r="E1880" s="46" t="s">
        <v>2169</v>
      </c>
      <c r="F1880" s="47">
        <v>4.8500000000000001E-2</v>
      </c>
      <c r="G1880" s="46" t="s">
        <v>729</v>
      </c>
      <c r="H1880" s="48">
        <v>4.8500000000000001E-2</v>
      </c>
      <c r="I1880" s="46" t="s">
        <v>2170</v>
      </c>
      <c r="J1880" s="60"/>
      <c r="K1880" s="39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1"/>
      <c r="AF1880" s="10"/>
      <c r="AG1880" s="10"/>
      <c r="AH1880" s="10"/>
      <c r="AI1880" s="10"/>
    </row>
    <row r="1881" spans="1:35" ht="15.95" customHeight="1" x14ac:dyDescent="0.2">
      <c r="A1881" s="171" t="s">
        <v>2331</v>
      </c>
      <c r="B1881" s="172"/>
      <c r="C1881" s="172"/>
      <c r="D1881" s="172"/>
      <c r="E1881" s="173"/>
      <c r="F1881" s="72">
        <f>SUM(F1860:F1880)</f>
        <v>8.3204000000000029</v>
      </c>
      <c r="G1881" s="71"/>
      <c r="H1881" s="73">
        <f>SUM(H1860:H1880)</f>
        <v>8.3204000000000029</v>
      </c>
      <c r="I1881" s="71"/>
      <c r="J1881" s="78"/>
      <c r="K1881" s="39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1"/>
      <c r="AF1881" s="10"/>
      <c r="AG1881" s="10"/>
      <c r="AH1881" s="10"/>
      <c r="AI1881" s="10"/>
    </row>
    <row r="1882" spans="1:35" ht="15.95" customHeight="1" x14ac:dyDescent="0.2">
      <c r="A1882" s="46" t="s">
        <v>54</v>
      </c>
      <c r="B1882" s="46" t="s">
        <v>726</v>
      </c>
      <c r="C1882" s="46" t="s">
        <v>727</v>
      </c>
      <c r="D1882" s="46" t="s">
        <v>2171</v>
      </c>
      <c r="E1882" s="46" t="s">
        <v>1960</v>
      </c>
      <c r="F1882" s="47">
        <v>0.47189999999999999</v>
      </c>
      <c r="G1882" s="46" t="s">
        <v>729</v>
      </c>
      <c r="H1882" s="48">
        <v>0.47189999999999999</v>
      </c>
      <c r="I1882" s="46" t="s">
        <v>2172</v>
      </c>
      <c r="J1882" s="60"/>
      <c r="K1882" s="39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1"/>
      <c r="AF1882" s="10"/>
      <c r="AG1882" s="10"/>
      <c r="AH1882" s="10"/>
      <c r="AI1882" s="10"/>
    </row>
    <row r="1883" spans="1:35" ht="15.95" customHeight="1" x14ac:dyDescent="0.2">
      <c r="A1883" s="46" t="s">
        <v>55</v>
      </c>
      <c r="B1883" s="46" t="s">
        <v>726</v>
      </c>
      <c r="C1883" s="46" t="s">
        <v>727</v>
      </c>
      <c r="D1883" s="46" t="s">
        <v>2171</v>
      </c>
      <c r="E1883" s="46" t="s">
        <v>2173</v>
      </c>
      <c r="F1883" s="47">
        <v>2.98E-2</v>
      </c>
      <c r="G1883" s="46" t="s">
        <v>48</v>
      </c>
      <c r="H1883" s="48">
        <v>2.98E-2</v>
      </c>
      <c r="I1883" s="46" t="s">
        <v>2172</v>
      </c>
      <c r="J1883" s="60"/>
      <c r="K1883" s="39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1"/>
      <c r="AF1883" s="10"/>
      <c r="AG1883" s="10"/>
      <c r="AH1883" s="10"/>
      <c r="AI1883" s="10"/>
    </row>
    <row r="1884" spans="1:35" ht="15.95" customHeight="1" x14ac:dyDescent="0.2">
      <c r="A1884" s="178" t="s">
        <v>56</v>
      </c>
      <c r="B1884" s="178" t="s">
        <v>726</v>
      </c>
      <c r="C1884" s="178" t="s">
        <v>727</v>
      </c>
      <c r="D1884" s="178" t="s">
        <v>2171</v>
      </c>
      <c r="E1884" s="178" t="s">
        <v>2174</v>
      </c>
      <c r="F1884" s="176">
        <v>8.2199999999999995E-2</v>
      </c>
      <c r="G1884" s="46" t="s">
        <v>2393</v>
      </c>
      <c r="H1884" s="62">
        <v>0.02</v>
      </c>
      <c r="I1884" s="180" t="s">
        <v>2172</v>
      </c>
      <c r="J1884" s="174"/>
      <c r="K1884" s="39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1"/>
      <c r="AF1884" s="10"/>
      <c r="AG1884" s="10"/>
      <c r="AH1884" s="10"/>
      <c r="AI1884" s="10"/>
    </row>
    <row r="1885" spans="1:35" ht="15.95" customHeight="1" x14ac:dyDescent="0.2">
      <c r="A1885" s="179"/>
      <c r="B1885" s="179"/>
      <c r="C1885" s="179"/>
      <c r="D1885" s="179"/>
      <c r="E1885" s="179"/>
      <c r="F1885" s="177"/>
      <c r="G1885" s="46" t="s">
        <v>1748</v>
      </c>
      <c r="H1885" s="62">
        <v>6.2199999999999998E-2</v>
      </c>
      <c r="I1885" s="181"/>
      <c r="J1885" s="175"/>
      <c r="K1885" s="39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1"/>
      <c r="AF1885" s="10"/>
      <c r="AG1885" s="10"/>
      <c r="AH1885" s="10"/>
      <c r="AI1885" s="10"/>
    </row>
    <row r="1886" spans="1:35" ht="15.95" customHeight="1" x14ac:dyDescent="0.2">
      <c r="A1886" s="46" t="s">
        <v>57</v>
      </c>
      <c r="B1886" s="46" t="s">
        <v>726</v>
      </c>
      <c r="C1886" s="46" t="s">
        <v>727</v>
      </c>
      <c r="D1886" s="46" t="s">
        <v>2171</v>
      </c>
      <c r="E1886" s="50">
        <v>14</v>
      </c>
      <c r="F1886" s="47">
        <v>0.15</v>
      </c>
      <c r="G1886" s="46" t="s">
        <v>729</v>
      </c>
      <c r="H1886" s="48">
        <v>0.15</v>
      </c>
      <c r="I1886" s="46" t="s">
        <v>2172</v>
      </c>
      <c r="J1886" s="60"/>
      <c r="K1886" s="39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1"/>
      <c r="AF1886" s="10"/>
      <c r="AG1886" s="10"/>
      <c r="AH1886" s="10"/>
      <c r="AI1886" s="10"/>
    </row>
    <row r="1887" spans="1:35" ht="15.95" customHeight="1" x14ac:dyDescent="0.2">
      <c r="A1887" s="46" t="s">
        <v>58</v>
      </c>
      <c r="B1887" s="46" t="s">
        <v>726</v>
      </c>
      <c r="C1887" s="46" t="s">
        <v>727</v>
      </c>
      <c r="D1887" s="46" t="s">
        <v>2171</v>
      </c>
      <c r="E1887" s="46" t="s">
        <v>2175</v>
      </c>
      <c r="F1887" s="47">
        <v>0.32600000000000001</v>
      </c>
      <c r="G1887" s="46" t="s">
        <v>729</v>
      </c>
      <c r="H1887" s="48">
        <v>0.32600000000000001</v>
      </c>
      <c r="I1887" s="46" t="s">
        <v>2172</v>
      </c>
      <c r="J1887" s="60"/>
      <c r="K1887" s="39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1"/>
      <c r="AF1887" s="10"/>
      <c r="AG1887" s="10"/>
      <c r="AH1887" s="10"/>
      <c r="AI1887" s="10"/>
    </row>
    <row r="1888" spans="1:35" ht="15.95" customHeight="1" x14ac:dyDescent="0.2">
      <c r="A1888" s="46" t="s">
        <v>59</v>
      </c>
      <c r="B1888" s="46" t="s">
        <v>726</v>
      </c>
      <c r="C1888" s="46" t="s">
        <v>727</v>
      </c>
      <c r="D1888" s="46" t="s">
        <v>2171</v>
      </c>
      <c r="E1888" s="50">
        <v>167</v>
      </c>
      <c r="F1888" s="47">
        <v>0.21379999999999999</v>
      </c>
      <c r="G1888" s="46" t="s">
        <v>729</v>
      </c>
      <c r="H1888" s="48">
        <v>0.21379999999999999</v>
      </c>
      <c r="I1888" s="46" t="s">
        <v>2172</v>
      </c>
      <c r="J1888" s="60"/>
      <c r="K1888" s="39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1"/>
      <c r="AF1888" s="10"/>
      <c r="AG1888" s="10"/>
      <c r="AH1888" s="10"/>
      <c r="AI1888" s="10"/>
    </row>
    <row r="1889" spans="1:35" ht="15.95" customHeight="1" x14ac:dyDescent="0.2">
      <c r="A1889" s="46" t="s">
        <v>60</v>
      </c>
      <c r="B1889" s="46" t="s">
        <v>726</v>
      </c>
      <c r="C1889" s="46" t="s">
        <v>727</v>
      </c>
      <c r="D1889" s="46" t="s">
        <v>2171</v>
      </c>
      <c r="E1889" s="46" t="s">
        <v>2176</v>
      </c>
      <c r="F1889" s="47">
        <v>0.1</v>
      </c>
      <c r="G1889" s="46" t="s">
        <v>729</v>
      </c>
      <c r="H1889" s="48">
        <v>0.1</v>
      </c>
      <c r="I1889" s="46" t="s">
        <v>2172</v>
      </c>
      <c r="J1889" s="60"/>
      <c r="K1889" s="39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1"/>
      <c r="AF1889" s="10"/>
      <c r="AG1889" s="10"/>
      <c r="AH1889" s="10"/>
      <c r="AI1889" s="10"/>
    </row>
    <row r="1890" spans="1:35" ht="15.95" customHeight="1" x14ac:dyDescent="0.2">
      <c r="A1890" s="46" t="s">
        <v>61</v>
      </c>
      <c r="B1890" s="46" t="s">
        <v>726</v>
      </c>
      <c r="C1890" s="46" t="s">
        <v>727</v>
      </c>
      <c r="D1890" s="46" t="s">
        <v>2171</v>
      </c>
      <c r="E1890" s="50">
        <v>173</v>
      </c>
      <c r="F1890" s="47">
        <v>0.1265</v>
      </c>
      <c r="G1890" s="46" t="s">
        <v>729</v>
      </c>
      <c r="H1890" s="48">
        <v>0.1265</v>
      </c>
      <c r="I1890" s="46" t="s">
        <v>2172</v>
      </c>
      <c r="J1890" s="60"/>
      <c r="K1890" s="39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1"/>
      <c r="AF1890" s="10"/>
      <c r="AG1890" s="10"/>
      <c r="AH1890" s="10"/>
      <c r="AI1890" s="10"/>
    </row>
    <row r="1891" spans="1:35" ht="15.95" customHeight="1" x14ac:dyDescent="0.2">
      <c r="A1891" s="46" t="s">
        <v>62</v>
      </c>
      <c r="B1891" s="46" t="s">
        <v>726</v>
      </c>
      <c r="C1891" s="46" t="s">
        <v>727</v>
      </c>
      <c r="D1891" s="46" t="s">
        <v>2171</v>
      </c>
      <c r="E1891" s="50">
        <v>179</v>
      </c>
      <c r="F1891" s="47">
        <v>0.28999999999999998</v>
      </c>
      <c r="G1891" s="46" t="s">
        <v>729</v>
      </c>
      <c r="H1891" s="48">
        <v>0.28999999999999998</v>
      </c>
      <c r="I1891" s="46" t="s">
        <v>2172</v>
      </c>
      <c r="J1891" s="60"/>
      <c r="K1891" s="39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1"/>
      <c r="AF1891" s="10"/>
      <c r="AG1891" s="10"/>
      <c r="AH1891" s="10"/>
      <c r="AI1891" s="10"/>
    </row>
    <row r="1892" spans="1:35" ht="15.95" customHeight="1" x14ac:dyDescent="0.2">
      <c r="A1892" s="46" t="s">
        <v>63</v>
      </c>
      <c r="B1892" s="46" t="s">
        <v>726</v>
      </c>
      <c r="C1892" s="46" t="s">
        <v>727</v>
      </c>
      <c r="D1892" s="46" t="s">
        <v>2171</v>
      </c>
      <c r="E1892" s="50">
        <v>193</v>
      </c>
      <c r="F1892" s="47">
        <v>0.15</v>
      </c>
      <c r="G1892" s="46" t="s">
        <v>729</v>
      </c>
      <c r="H1892" s="48">
        <v>0.15</v>
      </c>
      <c r="I1892" s="46" t="s">
        <v>2172</v>
      </c>
      <c r="J1892" s="60"/>
      <c r="K1892" s="39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1"/>
      <c r="AF1892" s="10"/>
      <c r="AG1892" s="10"/>
      <c r="AH1892" s="10"/>
      <c r="AI1892" s="10"/>
    </row>
    <row r="1893" spans="1:35" ht="15.95" customHeight="1" x14ac:dyDescent="0.2">
      <c r="A1893" s="46" t="s">
        <v>64</v>
      </c>
      <c r="B1893" s="46" t="s">
        <v>726</v>
      </c>
      <c r="C1893" s="46" t="s">
        <v>727</v>
      </c>
      <c r="D1893" s="46" t="s">
        <v>2171</v>
      </c>
      <c r="E1893" s="46" t="s">
        <v>2177</v>
      </c>
      <c r="F1893" s="47">
        <v>4.4999999999999997E-3</v>
      </c>
      <c r="G1893" s="46" t="s">
        <v>45</v>
      </c>
      <c r="H1893" s="48">
        <v>4.4999999999999997E-3</v>
      </c>
      <c r="I1893" s="46" t="s">
        <v>2172</v>
      </c>
      <c r="J1893" s="60"/>
      <c r="K1893" s="39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1"/>
      <c r="AF1893" s="10"/>
      <c r="AG1893" s="10"/>
      <c r="AH1893" s="10"/>
      <c r="AI1893" s="10"/>
    </row>
    <row r="1894" spans="1:35" ht="15.95" customHeight="1" x14ac:dyDescent="0.2">
      <c r="A1894" s="46" t="s">
        <v>65</v>
      </c>
      <c r="B1894" s="46" t="s">
        <v>726</v>
      </c>
      <c r="C1894" s="46" t="s">
        <v>727</v>
      </c>
      <c r="D1894" s="46" t="s">
        <v>2171</v>
      </c>
      <c r="E1894" s="46" t="s">
        <v>2178</v>
      </c>
      <c r="F1894" s="47">
        <v>0.01</v>
      </c>
      <c r="G1894" s="46" t="s">
        <v>45</v>
      </c>
      <c r="H1894" s="48">
        <v>0.01</v>
      </c>
      <c r="I1894" s="46" t="s">
        <v>2172</v>
      </c>
      <c r="J1894" s="60"/>
      <c r="K1894" s="39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1"/>
      <c r="AF1894" s="10"/>
      <c r="AG1894" s="10"/>
      <c r="AH1894" s="10"/>
      <c r="AI1894" s="10"/>
    </row>
    <row r="1895" spans="1:35" ht="15.95" customHeight="1" x14ac:dyDescent="0.2">
      <c r="A1895" s="46" t="s">
        <v>66</v>
      </c>
      <c r="B1895" s="46" t="s">
        <v>726</v>
      </c>
      <c r="C1895" s="46" t="s">
        <v>727</v>
      </c>
      <c r="D1895" s="46" t="s">
        <v>2171</v>
      </c>
      <c r="E1895" s="46" t="s">
        <v>2179</v>
      </c>
      <c r="F1895" s="47">
        <v>0.01</v>
      </c>
      <c r="G1895" s="46" t="s">
        <v>729</v>
      </c>
      <c r="H1895" s="48">
        <v>0.01</v>
      </c>
      <c r="I1895" s="46" t="s">
        <v>2172</v>
      </c>
      <c r="J1895" s="60"/>
      <c r="K1895" s="39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1"/>
      <c r="AF1895" s="10"/>
      <c r="AG1895" s="10"/>
      <c r="AH1895" s="10"/>
      <c r="AI1895" s="10"/>
    </row>
    <row r="1896" spans="1:35" ht="15.95" customHeight="1" x14ac:dyDescent="0.2">
      <c r="A1896" s="46" t="s">
        <v>67</v>
      </c>
      <c r="B1896" s="46" t="s">
        <v>726</v>
      </c>
      <c r="C1896" s="46" t="s">
        <v>727</v>
      </c>
      <c r="D1896" s="46" t="s">
        <v>2171</v>
      </c>
      <c r="E1896" s="46" t="s">
        <v>2180</v>
      </c>
      <c r="F1896" s="47">
        <v>1.2413000000000001</v>
      </c>
      <c r="G1896" s="46" t="s">
        <v>729</v>
      </c>
      <c r="H1896" s="48">
        <v>1.2413000000000001</v>
      </c>
      <c r="I1896" s="46" t="s">
        <v>2172</v>
      </c>
      <c r="J1896" s="60"/>
      <c r="K1896" s="39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1"/>
      <c r="AF1896" s="10"/>
      <c r="AG1896" s="10"/>
      <c r="AH1896" s="10"/>
      <c r="AI1896" s="10"/>
    </row>
    <row r="1897" spans="1:35" ht="15.95" customHeight="1" x14ac:dyDescent="0.2">
      <c r="A1897" s="46" t="s">
        <v>68</v>
      </c>
      <c r="B1897" s="46" t="s">
        <v>726</v>
      </c>
      <c r="C1897" s="46" t="s">
        <v>727</v>
      </c>
      <c r="D1897" s="46" t="s">
        <v>2171</v>
      </c>
      <c r="E1897" s="50">
        <v>209</v>
      </c>
      <c r="F1897" s="47">
        <v>0.53480000000000005</v>
      </c>
      <c r="G1897" s="46" t="s">
        <v>729</v>
      </c>
      <c r="H1897" s="48">
        <v>0.53480000000000005</v>
      </c>
      <c r="I1897" s="46" t="s">
        <v>2172</v>
      </c>
      <c r="J1897" s="60"/>
      <c r="K1897" s="39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1"/>
      <c r="AF1897" s="10"/>
      <c r="AG1897" s="10"/>
      <c r="AH1897" s="10"/>
      <c r="AI1897" s="10"/>
    </row>
    <row r="1898" spans="1:35" ht="15.95" customHeight="1" x14ac:dyDescent="0.2">
      <c r="A1898" s="46" t="s">
        <v>69</v>
      </c>
      <c r="B1898" s="46" t="s">
        <v>726</v>
      </c>
      <c r="C1898" s="46" t="s">
        <v>727</v>
      </c>
      <c r="D1898" s="46" t="s">
        <v>2171</v>
      </c>
      <c r="E1898" s="46" t="s">
        <v>2080</v>
      </c>
      <c r="F1898" s="47">
        <v>0.46400000000000002</v>
      </c>
      <c r="G1898" s="46" t="s">
        <v>729</v>
      </c>
      <c r="H1898" s="48">
        <v>0.46400000000000002</v>
      </c>
      <c r="I1898" s="46" t="s">
        <v>2172</v>
      </c>
      <c r="J1898" s="60"/>
      <c r="K1898" s="39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1"/>
      <c r="AF1898" s="10"/>
      <c r="AG1898" s="10"/>
      <c r="AH1898" s="10"/>
      <c r="AI1898" s="10"/>
    </row>
    <row r="1899" spans="1:35" ht="15.95" customHeight="1" x14ac:dyDescent="0.2">
      <c r="A1899" s="46" t="s">
        <v>70</v>
      </c>
      <c r="B1899" s="46" t="s">
        <v>726</v>
      </c>
      <c r="C1899" s="46" t="s">
        <v>727</v>
      </c>
      <c r="D1899" s="46" t="s">
        <v>2171</v>
      </c>
      <c r="E1899" s="50">
        <v>213</v>
      </c>
      <c r="F1899" s="47">
        <v>0.18</v>
      </c>
      <c r="G1899" s="46" t="s">
        <v>729</v>
      </c>
      <c r="H1899" s="48">
        <v>0.18</v>
      </c>
      <c r="I1899" s="46" t="s">
        <v>2172</v>
      </c>
      <c r="J1899" s="60"/>
      <c r="K1899" s="39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1"/>
      <c r="AF1899" s="10"/>
      <c r="AG1899" s="10"/>
      <c r="AH1899" s="10"/>
      <c r="AI1899" s="10"/>
    </row>
    <row r="1900" spans="1:35" ht="15.95" customHeight="1" x14ac:dyDescent="0.2">
      <c r="A1900" s="46" t="s">
        <v>71</v>
      </c>
      <c r="B1900" s="46" t="s">
        <v>726</v>
      </c>
      <c r="C1900" s="46" t="s">
        <v>727</v>
      </c>
      <c r="D1900" s="46" t="s">
        <v>2171</v>
      </c>
      <c r="E1900" s="46" t="s">
        <v>2181</v>
      </c>
      <c r="F1900" s="47">
        <v>3.2800000000000003E-2</v>
      </c>
      <c r="G1900" s="46" t="s">
        <v>46</v>
      </c>
      <c r="H1900" s="48">
        <v>3.2800000000000003E-2</v>
      </c>
      <c r="I1900" s="46" t="s">
        <v>2182</v>
      </c>
      <c r="J1900" s="60"/>
      <c r="K1900" s="39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1"/>
      <c r="AF1900" s="10"/>
      <c r="AG1900" s="10"/>
      <c r="AH1900" s="10"/>
      <c r="AI1900" s="10"/>
    </row>
    <row r="1901" spans="1:35" ht="15.95" customHeight="1" x14ac:dyDescent="0.2">
      <c r="A1901" s="46" t="s">
        <v>72</v>
      </c>
      <c r="B1901" s="46" t="s">
        <v>726</v>
      </c>
      <c r="C1901" s="46" t="s">
        <v>727</v>
      </c>
      <c r="D1901" s="46" t="s">
        <v>2171</v>
      </c>
      <c r="E1901" s="50">
        <v>244</v>
      </c>
      <c r="F1901" s="47">
        <v>0.64</v>
      </c>
      <c r="G1901" s="46" t="s">
        <v>729</v>
      </c>
      <c r="H1901" s="48">
        <v>0.64</v>
      </c>
      <c r="I1901" s="46" t="s">
        <v>2172</v>
      </c>
      <c r="J1901" s="60"/>
      <c r="K1901" s="39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1"/>
      <c r="AF1901" s="10"/>
      <c r="AG1901" s="10"/>
      <c r="AH1901" s="10"/>
      <c r="AI1901" s="10"/>
    </row>
    <row r="1902" spans="1:35" ht="15.95" customHeight="1" x14ac:dyDescent="0.2">
      <c r="A1902" s="46" t="s">
        <v>73</v>
      </c>
      <c r="B1902" s="46" t="s">
        <v>726</v>
      </c>
      <c r="C1902" s="46" t="s">
        <v>727</v>
      </c>
      <c r="D1902" s="46" t="s">
        <v>2171</v>
      </c>
      <c r="E1902" s="50">
        <v>258</v>
      </c>
      <c r="F1902" s="47">
        <v>0.50070000000000003</v>
      </c>
      <c r="G1902" s="46" t="s">
        <v>729</v>
      </c>
      <c r="H1902" s="48">
        <v>0.50070000000000003</v>
      </c>
      <c r="I1902" s="46" t="s">
        <v>2172</v>
      </c>
      <c r="J1902" s="60"/>
      <c r="K1902" s="39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1"/>
      <c r="AF1902" s="10"/>
      <c r="AG1902" s="10"/>
      <c r="AH1902" s="10"/>
      <c r="AI1902" s="10"/>
    </row>
    <row r="1903" spans="1:35" ht="15.95" customHeight="1" x14ac:dyDescent="0.2">
      <c r="A1903" s="46" t="s">
        <v>74</v>
      </c>
      <c r="B1903" s="46" t="s">
        <v>726</v>
      </c>
      <c r="C1903" s="46" t="s">
        <v>727</v>
      </c>
      <c r="D1903" s="46" t="s">
        <v>2171</v>
      </c>
      <c r="E1903" s="50">
        <v>267</v>
      </c>
      <c r="F1903" s="47">
        <v>0.03</v>
      </c>
      <c r="G1903" s="46" t="s">
        <v>729</v>
      </c>
      <c r="H1903" s="48">
        <v>0.03</v>
      </c>
      <c r="I1903" s="46" t="s">
        <v>2172</v>
      </c>
      <c r="J1903" s="60"/>
      <c r="K1903" s="39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1"/>
      <c r="AF1903" s="10"/>
      <c r="AG1903" s="10"/>
      <c r="AH1903" s="10"/>
      <c r="AI1903" s="10"/>
    </row>
    <row r="1904" spans="1:35" ht="15.95" customHeight="1" x14ac:dyDescent="0.2">
      <c r="A1904" s="46" t="s">
        <v>75</v>
      </c>
      <c r="B1904" s="46" t="s">
        <v>726</v>
      </c>
      <c r="C1904" s="46" t="s">
        <v>727</v>
      </c>
      <c r="D1904" s="46" t="s">
        <v>2171</v>
      </c>
      <c r="E1904" s="50">
        <v>271</v>
      </c>
      <c r="F1904" s="47">
        <v>0.05</v>
      </c>
      <c r="G1904" s="46" t="s">
        <v>729</v>
      </c>
      <c r="H1904" s="48">
        <v>0.05</v>
      </c>
      <c r="I1904" s="46" t="s">
        <v>2172</v>
      </c>
      <c r="J1904" s="60"/>
      <c r="K1904" s="39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1"/>
      <c r="AF1904" s="10"/>
      <c r="AG1904" s="10"/>
      <c r="AH1904" s="10"/>
      <c r="AI1904" s="10"/>
    </row>
    <row r="1905" spans="1:35" ht="15.95" customHeight="1" x14ac:dyDescent="0.2">
      <c r="A1905" s="46" t="s">
        <v>76</v>
      </c>
      <c r="B1905" s="46" t="s">
        <v>726</v>
      </c>
      <c r="C1905" s="46" t="s">
        <v>727</v>
      </c>
      <c r="D1905" s="46" t="s">
        <v>2171</v>
      </c>
      <c r="E1905" s="50">
        <v>274</v>
      </c>
      <c r="F1905" s="47">
        <v>0.31</v>
      </c>
      <c r="G1905" s="46" t="s">
        <v>729</v>
      </c>
      <c r="H1905" s="48">
        <v>0.31</v>
      </c>
      <c r="I1905" s="46" t="s">
        <v>2172</v>
      </c>
      <c r="J1905" s="60"/>
      <c r="K1905" s="39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1"/>
      <c r="AF1905" s="10"/>
      <c r="AG1905" s="10"/>
      <c r="AH1905" s="10"/>
      <c r="AI1905" s="10"/>
    </row>
    <row r="1906" spans="1:35" ht="15.95" customHeight="1" x14ac:dyDescent="0.2">
      <c r="A1906" s="46" t="s">
        <v>77</v>
      </c>
      <c r="B1906" s="46" t="s">
        <v>726</v>
      </c>
      <c r="C1906" s="46" t="s">
        <v>727</v>
      </c>
      <c r="D1906" s="46" t="s">
        <v>2171</v>
      </c>
      <c r="E1906" s="46" t="s">
        <v>2183</v>
      </c>
      <c r="F1906" s="47">
        <v>0.01</v>
      </c>
      <c r="G1906" s="46" t="s">
        <v>729</v>
      </c>
      <c r="H1906" s="48">
        <v>0.01</v>
      </c>
      <c r="I1906" s="46" t="s">
        <v>2172</v>
      </c>
      <c r="J1906" s="60"/>
      <c r="K1906" s="39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1"/>
      <c r="AF1906" s="10"/>
      <c r="AG1906" s="10"/>
      <c r="AH1906" s="10"/>
      <c r="AI1906" s="10"/>
    </row>
    <row r="1907" spans="1:35" ht="15.95" customHeight="1" x14ac:dyDescent="0.2">
      <c r="A1907" s="46" t="s">
        <v>78</v>
      </c>
      <c r="B1907" s="46" t="s">
        <v>726</v>
      </c>
      <c r="C1907" s="46" t="s">
        <v>727</v>
      </c>
      <c r="D1907" s="46" t="s">
        <v>2171</v>
      </c>
      <c r="E1907" s="46" t="s">
        <v>2184</v>
      </c>
      <c r="F1907" s="47">
        <v>0.01</v>
      </c>
      <c r="G1907" s="46" t="s">
        <v>729</v>
      </c>
      <c r="H1907" s="48">
        <v>0.01</v>
      </c>
      <c r="I1907" s="46" t="s">
        <v>2172</v>
      </c>
      <c r="J1907" s="60"/>
      <c r="K1907" s="39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1"/>
      <c r="AF1907" s="10"/>
      <c r="AG1907" s="10"/>
      <c r="AH1907" s="10"/>
      <c r="AI1907" s="10"/>
    </row>
    <row r="1908" spans="1:35" ht="15.95" customHeight="1" x14ac:dyDescent="0.2">
      <c r="A1908" s="46" t="s">
        <v>79</v>
      </c>
      <c r="B1908" s="46" t="s">
        <v>726</v>
      </c>
      <c r="C1908" s="46" t="s">
        <v>727</v>
      </c>
      <c r="D1908" s="46" t="s">
        <v>2171</v>
      </c>
      <c r="E1908" s="46" t="s">
        <v>2185</v>
      </c>
      <c r="F1908" s="47">
        <v>0.04</v>
      </c>
      <c r="G1908" s="46" t="s">
        <v>729</v>
      </c>
      <c r="H1908" s="48">
        <v>0.04</v>
      </c>
      <c r="I1908" s="46" t="s">
        <v>2172</v>
      </c>
      <c r="J1908" s="60"/>
      <c r="K1908" s="39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1"/>
      <c r="AF1908" s="10"/>
      <c r="AG1908" s="10"/>
      <c r="AH1908" s="10"/>
      <c r="AI1908" s="10"/>
    </row>
    <row r="1909" spans="1:35" ht="15.95" customHeight="1" x14ac:dyDescent="0.2">
      <c r="A1909" s="46" t="s">
        <v>80</v>
      </c>
      <c r="B1909" s="46" t="s">
        <v>726</v>
      </c>
      <c r="C1909" s="46" t="s">
        <v>727</v>
      </c>
      <c r="D1909" s="46" t="s">
        <v>2171</v>
      </c>
      <c r="E1909" s="46" t="s">
        <v>2186</v>
      </c>
      <c r="F1909" s="47">
        <v>0.1986</v>
      </c>
      <c r="G1909" s="46" t="s">
        <v>29</v>
      </c>
      <c r="H1909" s="48">
        <v>0.1986</v>
      </c>
      <c r="I1909" s="46" t="s">
        <v>2187</v>
      </c>
      <c r="J1909" s="60"/>
      <c r="K1909" s="39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1"/>
      <c r="AF1909" s="10"/>
      <c r="AG1909" s="10"/>
      <c r="AH1909" s="10"/>
      <c r="AI1909" s="10"/>
    </row>
    <row r="1910" spans="1:35" ht="15.95" customHeight="1" x14ac:dyDescent="0.2">
      <c r="A1910" s="178" t="s">
        <v>81</v>
      </c>
      <c r="B1910" s="178" t="s">
        <v>726</v>
      </c>
      <c r="C1910" s="178" t="s">
        <v>727</v>
      </c>
      <c r="D1910" s="178" t="s">
        <v>2171</v>
      </c>
      <c r="E1910" s="178" t="s">
        <v>2192</v>
      </c>
      <c r="F1910" s="176">
        <v>2.6585999999999999</v>
      </c>
      <c r="G1910" s="46" t="s">
        <v>48</v>
      </c>
      <c r="H1910" s="113">
        <v>0.03</v>
      </c>
      <c r="I1910" s="180" t="s">
        <v>2193</v>
      </c>
      <c r="J1910" s="186"/>
      <c r="K1910" s="4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1"/>
      <c r="AF1910" s="10"/>
      <c r="AG1910" s="10"/>
      <c r="AH1910" s="10"/>
      <c r="AI1910" s="10"/>
    </row>
    <row r="1911" spans="1:35" ht="15.95" customHeight="1" x14ac:dyDescent="0.2">
      <c r="A1911" s="190"/>
      <c r="B1911" s="190"/>
      <c r="C1911" s="190"/>
      <c r="D1911" s="190"/>
      <c r="E1911" s="190"/>
      <c r="F1911" s="189"/>
      <c r="G1911" s="62" t="s">
        <v>37</v>
      </c>
      <c r="H1911" s="113">
        <v>0.48</v>
      </c>
      <c r="I1911" s="191"/>
      <c r="J1911" s="187"/>
      <c r="K1911" s="4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1"/>
      <c r="AF1911" s="10"/>
      <c r="AG1911" s="10"/>
      <c r="AH1911" s="10"/>
      <c r="AI1911" s="10"/>
    </row>
    <row r="1912" spans="1:35" ht="15.95" customHeight="1" x14ac:dyDescent="0.2">
      <c r="A1912" s="190"/>
      <c r="B1912" s="190"/>
      <c r="C1912" s="190"/>
      <c r="D1912" s="190"/>
      <c r="E1912" s="190"/>
      <c r="F1912" s="189"/>
      <c r="G1912" s="62" t="s">
        <v>2048</v>
      </c>
      <c r="H1912" s="113">
        <v>0.2283</v>
      </c>
      <c r="I1912" s="191"/>
      <c r="J1912" s="187"/>
      <c r="K1912" s="4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1"/>
      <c r="AF1912" s="10"/>
      <c r="AG1912" s="10"/>
      <c r="AH1912" s="10"/>
      <c r="AI1912" s="10"/>
    </row>
    <row r="1913" spans="1:35" ht="15.95" customHeight="1" x14ac:dyDescent="0.2">
      <c r="A1913" s="190"/>
      <c r="B1913" s="190"/>
      <c r="C1913" s="190"/>
      <c r="D1913" s="190"/>
      <c r="E1913" s="190"/>
      <c r="F1913" s="189"/>
      <c r="G1913" s="62" t="s">
        <v>33</v>
      </c>
      <c r="H1913" s="113">
        <v>1.7102999999999999</v>
      </c>
      <c r="I1913" s="191"/>
      <c r="J1913" s="187"/>
      <c r="K1913" s="4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1"/>
      <c r="AF1913" s="10"/>
      <c r="AG1913" s="10"/>
      <c r="AH1913" s="10"/>
      <c r="AI1913" s="10"/>
    </row>
    <row r="1914" spans="1:35" ht="15.95" customHeight="1" x14ac:dyDescent="0.2">
      <c r="A1914" s="179"/>
      <c r="B1914" s="179"/>
      <c r="C1914" s="179"/>
      <c r="D1914" s="179"/>
      <c r="E1914" s="179"/>
      <c r="F1914" s="177"/>
      <c r="G1914" s="62" t="s">
        <v>40</v>
      </c>
      <c r="H1914" s="113">
        <v>0.21</v>
      </c>
      <c r="I1914" s="181"/>
      <c r="J1914" s="188"/>
      <c r="K1914" s="4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1"/>
      <c r="AF1914" s="10"/>
      <c r="AG1914" s="10"/>
      <c r="AH1914" s="10"/>
      <c r="AI1914" s="10"/>
    </row>
    <row r="1915" spans="1:35" ht="15.95" customHeight="1" x14ac:dyDescent="0.2">
      <c r="A1915" s="46" t="s">
        <v>82</v>
      </c>
      <c r="B1915" s="46" t="s">
        <v>726</v>
      </c>
      <c r="C1915" s="46" t="s">
        <v>727</v>
      </c>
      <c r="D1915" s="46" t="s">
        <v>2171</v>
      </c>
      <c r="E1915" s="46" t="s">
        <v>2197</v>
      </c>
      <c r="F1915" s="47">
        <v>0.05</v>
      </c>
      <c r="G1915" s="46" t="s">
        <v>729</v>
      </c>
      <c r="H1915" s="48">
        <v>0.05</v>
      </c>
      <c r="I1915" s="46" t="s">
        <v>2172</v>
      </c>
      <c r="J1915" s="60"/>
      <c r="K1915" s="39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1"/>
      <c r="AF1915" s="10"/>
      <c r="AG1915" s="10"/>
      <c r="AH1915" s="10"/>
      <c r="AI1915" s="10"/>
    </row>
    <row r="1916" spans="1:35" ht="15.95" customHeight="1" x14ac:dyDescent="0.2">
      <c r="A1916" s="46" t="s">
        <v>83</v>
      </c>
      <c r="B1916" s="46" t="s">
        <v>726</v>
      </c>
      <c r="C1916" s="46" t="s">
        <v>727</v>
      </c>
      <c r="D1916" s="46" t="s">
        <v>2171</v>
      </c>
      <c r="E1916" s="50">
        <v>280</v>
      </c>
      <c r="F1916" s="47">
        <v>0.75</v>
      </c>
      <c r="G1916" s="46" t="s">
        <v>729</v>
      </c>
      <c r="H1916" s="48">
        <v>0.75</v>
      </c>
      <c r="I1916" s="46" t="s">
        <v>2172</v>
      </c>
      <c r="J1916" s="60"/>
      <c r="K1916" s="39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1"/>
      <c r="AF1916" s="10"/>
      <c r="AG1916" s="10"/>
      <c r="AH1916" s="10"/>
      <c r="AI1916" s="10"/>
    </row>
    <row r="1917" spans="1:35" ht="15.95" customHeight="1" x14ac:dyDescent="0.2">
      <c r="A1917" s="46" t="s">
        <v>84</v>
      </c>
      <c r="B1917" s="46" t="s">
        <v>726</v>
      </c>
      <c r="C1917" s="46" t="s">
        <v>727</v>
      </c>
      <c r="D1917" s="46" t="s">
        <v>2171</v>
      </c>
      <c r="E1917" s="50">
        <v>281</v>
      </c>
      <c r="F1917" s="47">
        <v>0.2467</v>
      </c>
      <c r="G1917" s="46" t="s">
        <v>729</v>
      </c>
      <c r="H1917" s="48">
        <v>0.2467</v>
      </c>
      <c r="I1917" s="46" t="s">
        <v>2172</v>
      </c>
      <c r="J1917" s="60"/>
      <c r="K1917" s="39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1"/>
      <c r="AF1917" s="10"/>
      <c r="AG1917" s="10"/>
      <c r="AH1917" s="10"/>
      <c r="AI1917" s="10"/>
    </row>
    <row r="1918" spans="1:35" ht="15.95" customHeight="1" x14ac:dyDescent="0.2">
      <c r="A1918" s="46" t="s">
        <v>85</v>
      </c>
      <c r="B1918" s="46" t="s">
        <v>726</v>
      </c>
      <c r="C1918" s="46" t="s">
        <v>727</v>
      </c>
      <c r="D1918" s="46" t="s">
        <v>2171</v>
      </c>
      <c r="E1918" s="46" t="s">
        <v>2198</v>
      </c>
      <c r="F1918" s="47">
        <v>0.4</v>
      </c>
      <c r="G1918" s="46" t="s">
        <v>729</v>
      </c>
      <c r="H1918" s="48">
        <v>0.4</v>
      </c>
      <c r="I1918" s="46" t="s">
        <v>2172</v>
      </c>
      <c r="J1918" s="60"/>
      <c r="K1918" s="39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1"/>
      <c r="AF1918" s="10"/>
      <c r="AG1918" s="10"/>
      <c r="AH1918" s="10"/>
      <c r="AI1918" s="10"/>
    </row>
    <row r="1919" spans="1:35" ht="15.95" customHeight="1" x14ac:dyDescent="0.2">
      <c r="A1919" s="46" t="s">
        <v>86</v>
      </c>
      <c r="B1919" s="46" t="s">
        <v>726</v>
      </c>
      <c r="C1919" s="46" t="s">
        <v>727</v>
      </c>
      <c r="D1919" s="46" t="s">
        <v>2171</v>
      </c>
      <c r="E1919" s="46" t="s">
        <v>2199</v>
      </c>
      <c r="F1919" s="47">
        <v>1.6544000000000001</v>
      </c>
      <c r="G1919" s="46" t="s">
        <v>729</v>
      </c>
      <c r="H1919" s="48">
        <v>1.6544000000000001</v>
      </c>
      <c r="I1919" s="46" t="s">
        <v>2172</v>
      </c>
      <c r="J1919" s="60"/>
      <c r="K1919" s="39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1"/>
      <c r="AF1919" s="10"/>
      <c r="AG1919" s="10"/>
      <c r="AH1919" s="10"/>
      <c r="AI1919" s="10"/>
    </row>
    <row r="1920" spans="1:35" ht="15.95" customHeight="1" x14ac:dyDescent="0.2">
      <c r="A1920" s="46" t="s">
        <v>87</v>
      </c>
      <c r="B1920" s="46" t="s">
        <v>726</v>
      </c>
      <c r="C1920" s="46" t="s">
        <v>727</v>
      </c>
      <c r="D1920" s="46" t="s">
        <v>2171</v>
      </c>
      <c r="E1920" s="46" t="s">
        <v>2200</v>
      </c>
      <c r="F1920" s="47">
        <v>0.43630000000000002</v>
      </c>
      <c r="G1920" s="46" t="s">
        <v>729</v>
      </c>
      <c r="H1920" s="48">
        <v>0.43630000000000002</v>
      </c>
      <c r="I1920" s="46" t="s">
        <v>2172</v>
      </c>
      <c r="J1920" s="60"/>
      <c r="K1920" s="39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1"/>
      <c r="AF1920" s="10"/>
      <c r="AG1920" s="10"/>
      <c r="AH1920" s="10"/>
      <c r="AI1920" s="10"/>
    </row>
    <row r="1921" spans="1:35" ht="15.95" customHeight="1" x14ac:dyDescent="0.2">
      <c r="A1921" s="46" t="s">
        <v>88</v>
      </c>
      <c r="B1921" s="46" t="s">
        <v>726</v>
      </c>
      <c r="C1921" s="46" t="s">
        <v>727</v>
      </c>
      <c r="D1921" s="46" t="s">
        <v>2171</v>
      </c>
      <c r="E1921" s="46" t="s">
        <v>2201</v>
      </c>
      <c r="F1921" s="47">
        <v>0.58199999999999996</v>
      </c>
      <c r="G1921" s="46" t="s">
        <v>729</v>
      </c>
      <c r="H1921" s="48">
        <v>0.58199999999999996</v>
      </c>
      <c r="I1921" s="46" t="s">
        <v>2172</v>
      </c>
      <c r="J1921" s="60"/>
      <c r="K1921" s="39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1"/>
      <c r="AF1921" s="10"/>
      <c r="AG1921" s="10"/>
      <c r="AH1921" s="10"/>
      <c r="AI1921" s="10"/>
    </row>
    <row r="1922" spans="1:35" ht="15.95" customHeight="1" x14ac:dyDescent="0.2">
      <c r="A1922" s="46" t="s">
        <v>89</v>
      </c>
      <c r="B1922" s="46" t="s">
        <v>726</v>
      </c>
      <c r="C1922" s="46" t="s">
        <v>727</v>
      </c>
      <c r="D1922" s="46" t="s">
        <v>2171</v>
      </c>
      <c r="E1922" s="50">
        <v>298</v>
      </c>
      <c r="F1922" s="47">
        <v>0.20269999999999999</v>
      </c>
      <c r="G1922" s="46" t="s">
        <v>729</v>
      </c>
      <c r="H1922" s="48">
        <v>0.20269999999999999</v>
      </c>
      <c r="I1922" s="46" t="s">
        <v>2172</v>
      </c>
      <c r="J1922" s="60"/>
      <c r="K1922" s="39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1"/>
      <c r="AF1922" s="10"/>
      <c r="AG1922" s="10"/>
      <c r="AH1922" s="10"/>
      <c r="AI1922" s="10"/>
    </row>
    <row r="1923" spans="1:35" ht="15.95" customHeight="1" x14ac:dyDescent="0.2">
      <c r="A1923" s="46" t="s">
        <v>90</v>
      </c>
      <c r="B1923" s="46" t="s">
        <v>726</v>
      </c>
      <c r="C1923" s="46" t="s">
        <v>727</v>
      </c>
      <c r="D1923" s="46" t="s">
        <v>2171</v>
      </c>
      <c r="E1923" s="50">
        <v>300</v>
      </c>
      <c r="F1923" s="47">
        <v>0.32</v>
      </c>
      <c r="G1923" s="46" t="s">
        <v>729</v>
      </c>
      <c r="H1923" s="48">
        <v>0.32</v>
      </c>
      <c r="I1923" s="46" t="s">
        <v>2172</v>
      </c>
      <c r="J1923" s="60"/>
      <c r="K1923" s="39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1"/>
      <c r="AF1923" s="10"/>
      <c r="AG1923" s="10"/>
      <c r="AH1923" s="10"/>
      <c r="AI1923" s="10"/>
    </row>
    <row r="1924" spans="1:35" ht="15.95" customHeight="1" x14ac:dyDescent="0.2">
      <c r="A1924" s="46" t="s">
        <v>91</v>
      </c>
      <c r="B1924" s="46" t="s">
        <v>726</v>
      </c>
      <c r="C1924" s="46" t="s">
        <v>727</v>
      </c>
      <c r="D1924" s="46" t="s">
        <v>2171</v>
      </c>
      <c r="E1924" s="50">
        <v>31</v>
      </c>
      <c r="F1924" s="47">
        <v>0.01</v>
      </c>
      <c r="G1924" s="46" t="s">
        <v>2202</v>
      </c>
      <c r="H1924" s="48">
        <v>0.01</v>
      </c>
      <c r="I1924" s="46" t="s">
        <v>2203</v>
      </c>
      <c r="J1924" s="60"/>
      <c r="K1924" s="39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1"/>
      <c r="AF1924" s="10"/>
      <c r="AG1924" s="10"/>
      <c r="AH1924" s="10"/>
      <c r="AI1924" s="10"/>
    </row>
    <row r="1925" spans="1:35" ht="15.95" customHeight="1" x14ac:dyDescent="0.2">
      <c r="A1925" s="46" t="s">
        <v>92</v>
      </c>
      <c r="B1925" s="46" t="s">
        <v>726</v>
      </c>
      <c r="C1925" s="46" t="s">
        <v>727</v>
      </c>
      <c r="D1925" s="46" t="s">
        <v>2171</v>
      </c>
      <c r="E1925" s="50">
        <v>373</v>
      </c>
      <c r="F1925" s="47">
        <v>0.95750000000000002</v>
      </c>
      <c r="G1925" s="46" t="s">
        <v>729</v>
      </c>
      <c r="H1925" s="48">
        <v>0.95750000000000002</v>
      </c>
      <c r="I1925" s="46" t="s">
        <v>2172</v>
      </c>
      <c r="J1925" s="60"/>
      <c r="K1925" s="39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1"/>
      <c r="AF1925" s="10"/>
      <c r="AG1925" s="10"/>
      <c r="AH1925" s="10"/>
      <c r="AI1925" s="10"/>
    </row>
    <row r="1926" spans="1:35" ht="15.95" customHeight="1" x14ac:dyDescent="0.2">
      <c r="A1926" s="46" t="s">
        <v>93</v>
      </c>
      <c r="B1926" s="46" t="s">
        <v>726</v>
      </c>
      <c r="C1926" s="46" t="s">
        <v>727</v>
      </c>
      <c r="D1926" s="46" t="s">
        <v>2171</v>
      </c>
      <c r="E1926" s="50">
        <v>374</v>
      </c>
      <c r="F1926" s="47">
        <v>2.0125000000000002</v>
      </c>
      <c r="G1926" s="46" t="s">
        <v>729</v>
      </c>
      <c r="H1926" s="48">
        <v>2.0125000000000002</v>
      </c>
      <c r="I1926" s="46" t="s">
        <v>2172</v>
      </c>
      <c r="J1926" s="60"/>
      <c r="K1926" s="39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1"/>
      <c r="AF1926" s="10"/>
      <c r="AG1926" s="10"/>
      <c r="AH1926" s="10"/>
      <c r="AI1926" s="10"/>
    </row>
    <row r="1927" spans="1:35" ht="15.95" customHeight="1" x14ac:dyDescent="0.2">
      <c r="A1927" s="46" t="s">
        <v>94</v>
      </c>
      <c r="B1927" s="46" t="s">
        <v>726</v>
      </c>
      <c r="C1927" s="46" t="s">
        <v>727</v>
      </c>
      <c r="D1927" s="46" t="s">
        <v>2171</v>
      </c>
      <c r="E1927" s="46" t="s">
        <v>1134</v>
      </c>
      <c r="F1927" s="47">
        <v>0.03</v>
      </c>
      <c r="G1927" s="46" t="s">
        <v>729</v>
      </c>
      <c r="H1927" s="48">
        <v>0.03</v>
      </c>
      <c r="I1927" s="46" t="s">
        <v>2172</v>
      </c>
      <c r="J1927" s="60"/>
      <c r="K1927" s="39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1"/>
      <c r="AF1927" s="10"/>
      <c r="AG1927" s="10"/>
      <c r="AH1927" s="10"/>
      <c r="AI1927" s="10"/>
    </row>
    <row r="1928" spans="1:35" ht="15.95" customHeight="1" x14ac:dyDescent="0.2">
      <c r="A1928" s="46" t="s">
        <v>95</v>
      </c>
      <c r="B1928" s="46" t="s">
        <v>726</v>
      </c>
      <c r="C1928" s="46" t="s">
        <v>727</v>
      </c>
      <c r="D1928" s="46" t="s">
        <v>2171</v>
      </c>
      <c r="E1928" s="46" t="s">
        <v>2204</v>
      </c>
      <c r="F1928" s="47">
        <v>0.41899999999999998</v>
      </c>
      <c r="G1928" s="46" t="s">
        <v>729</v>
      </c>
      <c r="H1928" s="48">
        <v>0.41899999999999998</v>
      </c>
      <c r="I1928" s="46" t="s">
        <v>2172</v>
      </c>
      <c r="J1928" s="60"/>
      <c r="K1928" s="39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1"/>
      <c r="AF1928" s="10"/>
      <c r="AG1928" s="10"/>
      <c r="AH1928" s="10"/>
      <c r="AI1928" s="10"/>
    </row>
    <row r="1929" spans="1:35" ht="15.95" customHeight="1" x14ac:dyDescent="0.2">
      <c r="A1929" s="46" t="s">
        <v>96</v>
      </c>
      <c r="B1929" s="46" t="s">
        <v>726</v>
      </c>
      <c r="C1929" s="46" t="s">
        <v>727</v>
      </c>
      <c r="D1929" s="46" t="s">
        <v>2171</v>
      </c>
      <c r="E1929" s="46" t="s">
        <v>2205</v>
      </c>
      <c r="F1929" s="47">
        <v>0.09</v>
      </c>
      <c r="G1929" s="46" t="s">
        <v>729</v>
      </c>
      <c r="H1929" s="48">
        <v>0.09</v>
      </c>
      <c r="I1929" s="46" t="s">
        <v>2172</v>
      </c>
      <c r="J1929" s="60"/>
      <c r="K1929" s="39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1"/>
      <c r="AF1929" s="10"/>
      <c r="AG1929" s="10"/>
      <c r="AH1929" s="10"/>
      <c r="AI1929" s="10"/>
    </row>
    <row r="1930" spans="1:35" ht="15.95" customHeight="1" x14ac:dyDescent="0.2">
      <c r="A1930" s="46" t="s">
        <v>97</v>
      </c>
      <c r="B1930" s="46" t="s">
        <v>726</v>
      </c>
      <c r="C1930" s="46" t="s">
        <v>727</v>
      </c>
      <c r="D1930" s="46" t="s">
        <v>2171</v>
      </c>
      <c r="E1930" s="46" t="s">
        <v>1884</v>
      </c>
      <c r="F1930" s="47">
        <v>0.06</v>
      </c>
      <c r="G1930" s="46" t="s">
        <v>729</v>
      </c>
      <c r="H1930" s="48">
        <v>0.06</v>
      </c>
      <c r="I1930" s="46" t="s">
        <v>2172</v>
      </c>
      <c r="J1930" s="60"/>
      <c r="K1930" s="39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1"/>
      <c r="AF1930" s="10"/>
      <c r="AG1930" s="10"/>
      <c r="AH1930" s="10"/>
      <c r="AI1930" s="10"/>
    </row>
    <row r="1931" spans="1:35" ht="15.95" customHeight="1" x14ac:dyDescent="0.2">
      <c r="A1931" s="46" t="s">
        <v>98</v>
      </c>
      <c r="B1931" s="46" t="s">
        <v>726</v>
      </c>
      <c r="C1931" s="46" t="s">
        <v>727</v>
      </c>
      <c r="D1931" s="46" t="s">
        <v>2171</v>
      </c>
      <c r="E1931" s="50">
        <v>55</v>
      </c>
      <c r="F1931" s="47">
        <v>0.4451</v>
      </c>
      <c r="G1931" s="46" t="s">
        <v>729</v>
      </c>
      <c r="H1931" s="48">
        <v>0.4451</v>
      </c>
      <c r="I1931" s="46" t="s">
        <v>2172</v>
      </c>
      <c r="J1931" s="60"/>
      <c r="K1931" s="39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1"/>
      <c r="AF1931" s="10"/>
      <c r="AG1931" s="10"/>
      <c r="AH1931" s="10"/>
      <c r="AI1931" s="10"/>
    </row>
    <row r="1932" spans="1:35" ht="15.95" customHeight="1" x14ac:dyDescent="0.2">
      <c r="A1932" s="46" t="s">
        <v>99</v>
      </c>
      <c r="B1932" s="46" t="s">
        <v>726</v>
      </c>
      <c r="C1932" s="46" t="s">
        <v>727</v>
      </c>
      <c r="D1932" s="46" t="s">
        <v>2171</v>
      </c>
      <c r="E1932" s="46" t="s">
        <v>1135</v>
      </c>
      <c r="F1932" s="47">
        <v>0.28000000000000003</v>
      </c>
      <c r="G1932" s="46" t="s">
        <v>729</v>
      </c>
      <c r="H1932" s="48">
        <v>0.28000000000000003</v>
      </c>
      <c r="I1932" s="46" t="s">
        <v>2172</v>
      </c>
      <c r="J1932" s="60"/>
      <c r="K1932" s="39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1"/>
      <c r="AF1932" s="10"/>
      <c r="AG1932" s="10"/>
      <c r="AH1932" s="10"/>
      <c r="AI1932" s="10"/>
    </row>
    <row r="1933" spans="1:35" ht="15.95" customHeight="1" x14ac:dyDescent="0.2">
      <c r="A1933" s="46" t="s">
        <v>100</v>
      </c>
      <c r="B1933" s="46" t="s">
        <v>726</v>
      </c>
      <c r="C1933" s="46" t="s">
        <v>727</v>
      </c>
      <c r="D1933" s="46" t="s">
        <v>2171</v>
      </c>
      <c r="E1933" s="50">
        <v>78</v>
      </c>
      <c r="F1933" s="47">
        <v>0.02</v>
      </c>
      <c r="G1933" s="46" t="s">
        <v>729</v>
      </c>
      <c r="H1933" s="48">
        <v>0.02</v>
      </c>
      <c r="I1933" s="46" t="s">
        <v>2172</v>
      </c>
      <c r="J1933" s="60"/>
      <c r="K1933" s="39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1"/>
      <c r="AF1933" s="10"/>
      <c r="AG1933" s="10"/>
      <c r="AH1933" s="10"/>
      <c r="AI1933" s="10"/>
    </row>
    <row r="1934" spans="1:35" ht="15.95" customHeight="1" x14ac:dyDescent="0.2">
      <c r="A1934" s="46" t="s">
        <v>101</v>
      </c>
      <c r="B1934" s="46" t="s">
        <v>726</v>
      </c>
      <c r="C1934" s="46" t="s">
        <v>727</v>
      </c>
      <c r="D1934" s="46" t="s">
        <v>2171</v>
      </c>
      <c r="E1934" s="50">
        <v>80</v>
      </c>
      <c r="F1934" s="47">
        <v>0.15</v>
      </c>
      <c r="G1934" s="46" t="s">
        <v>729</v>
      </c>
      <c r="H1934" s="48">
        <v>0.15</v>
      </c>
      <c r="I1934" s="46" t="s">
        <v>2172</v>
      </c>
      <c r="J1934" s="60"/>
      <c r="K1934" s="39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1"/>
      <c r="AF1934" s="10"/>
      <c r="AG1934" s="10"/>
      <c r="AH1934" s="10"/>
      <c r="AI1934" s="10"/>
    </row>
    <row r="1935" spans="1:35" ht="15.95" customHeight="1" x14ac:dyDescent="0.2">
      <c r="A1935" s="46" t="s">
        <v>102</v>
      </c>
      <c r="B1935" s="46" t="s">
        <v>726</v>
      </c>
      <c r="C1935" s="46" t="s">
        <v>727</v>
      </c>
      <c r="D1935" s="46" t="s">
        <v>2171</v>
      </c>
      <c r="E1935" s="50">
        <v>81</v>
      </c>
      <c r="F1935" s="47">
        <v>0.87</v>
      </c>
      <c r="G1935" s="46" t="s">
        <v>729</v>
      </c>
      <c r="H1935" s="48">
        <v>0.87</v>
      </c>
      <c r="I1935" s="46" t="s">
        <v>2172</v>
      </c>
      <c r="J1935" s="60"/>
      <c r="K1935" s="39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1"/>
      <c r="AF1935" s="10"/>
      <c r="AG1935" s="10"/>
      <c r="AH1935" s="10"/>
      <c r="AI1935" s="10"/>
    </row>
    <row r="1936" spans="1:35" ht="15.95" customHeight="1" x14ac:dyDescent="0.2">
      <c r="A1936" s="171" t="s">
        <v>2332</v>
      </c>
      <c r="B1936" s="172"/>
      <c r="C1936" s="172"/>
      <c r="D1936" s="172"/>
      <c r="E1936" s="173"/>
      <c r="F1936" s="72">
        <f>SUM(F1882:F1935)</f>
        <v>18.851700000000001</v>
      </c>
      <c r="G1936" s="71"/>
      <c r="H1936" s="73">
        <f>SUM(H1882:H1935)</f>
        <v>18.851700000000001</v>
      </c>
      <c r="I1936" s="71"/>
      <c r="J1936" s="76"/>
      <c r="K1936" s="39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1"/>
      <c r="AF1936" s="10"/>
      <c r="AG1936" s="10"/>
      <c r="AH1936" s="10"/>
      <c r="AI1936" s="10"/>
    </row>
    <row r="1937" spans="1:35" ht="15.95" customHeight="1" x14ac:dyDescent="0.2">
      <c r="A1937" s="178" t="s">
        <v>54</v>
      </c>
      <c r="B1937" s="178" t="s">
        <v>726</v>
      </c>
      <c r="C1937" s="178" t="s">
        <v>727</v>
      </c>
      <c r="D1937" s="178" t="s">
        <v>2206</v>
      </c>
      <c r="E1937" s="178" t="s">
        <v>1647</v>
      </c>
      <c r="F1937" s="176">
        <v>0.217</v>
      </c>
      <c r="G1937" s="46" t="s">
        <v>714</v>
      </c>
      <c r="H1937" s="113">
        <v>0.08</v>
      </c>
      <c r="I1937" s="180" t="s">
        <v>760</v>
      </c>
      <c r="J1937" s="174"/>
      <c r="K1937" s="4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1"/>
      <c r="AF1937" s="10"/>
      <c r="AG1937" s="10"/>
      <c r="AH1937" s="10"/>
      <c r="AI1937" s="10"/>
    </row>
    <row r="1938" spans="1:35" ht="15.95" customHeight="1" x14ac:dyDescent="0.2">
      <c r="A1938" s="179"/>
      <c r="B1938" s="179"/>
      <c r="C1938" s="179"/>
      <c r="D1938" s="179"/>
      <c r="E1938" s="179"/>
      <c r="F1938" s="177"/>
      <c r="G1938" s="46" t="s">
        <v>2374</v>
      </c>
      <c r="H1938" s="62">
        <v>0.13700000000000001</v>
      </c>
      <c r="I1938" s="181"/>
      <c r="J1938" s="175"/>
      <c r="K1938" s="4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1"/>
      <c r="AF1938" s="10"/>
      <c r="AG1938" s="10"/>
      <c r="AH1938" s="10"/>
      <c r="AI1938" s="10"/>
    </row>
    <row r="1939" spans="1:35" ht="15.95" customHeight="1" x14ac:dyDescent="0.2">
      <c r="A1939" s="46" t="s">
        <v>55</v>
      </c>
      <c r="B1939" s="46" t="s">
        <v>726</v>
      </c>
      <c r="C1939" s="46" t="s">
        <v>727</v>
      </c>
      <c r="D1939" s="46" t="s">
        <v>2206</v>
      </c>
      <c r="E1939" s="46" t="s">
        <v>1124</v>
      </c>
      <c r="F1939" s="47">
        <v>0.48</v>
      </c>
      <c r="G1939" s="46" t="s">
        <v>729</v>
      </c>
      <c r="H1939" s="48">
        <v>0.48</v>
      </c>
      <c r="I1939" s="46" t="s">
        <v>2207</v>
      </c>
      <c r="J1939" s="60"/>
      <c r="K1939" s="39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1"/>
      <c r="AF1939" s="10"/>
      <c r="AG1939" s="10"/>
      <c r="AH1939" s="10"/>
      <c r="AI1939" s="10"/>
    </row>
    <row r="1940" spans="1:35" ht="15.95" customHeight="1" x14ac:dyDescent="0.2">
      <c r="A1940" s="46" t="s">
        <v>56</v>
      </c>
      <c r="B1940" s="46" t="s">
        <v>726</v>
      </c>
      <c r="C1940" s="46" t="s">
        <v>727</v>
      </c>
      <c r="D1940" s="46" t="s">
        <v>2206</v>
      </c>
      <c r="E1940" s="46" t="s">
        <v>1263</v>
      </c>
      <c r="F1940" s="47">
        <v>1.9</v>
      </c>
      <c r="G1940" s="46" t="s">
        <v>729</v>
      </c>
      <c r="H1940" s="48">
        <v>1.9</v>
      </c>
      <c r="I1940" s="46" t="s">
        <v>2208</v>
      </c>
      <c r="J1940" s="60"/>
      <c r="K1940" s="39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1"/>
      <c r="AF1940" s="10"/>
      <c r="AG1940" s="10"/>
      <c r="AH1940" s="10"/>
      <c r="AI1940" s="10"/>
    </row>
    <row r="1941" spans="1:35" ht="15.95" customHeight="1" x14ac:dyDescent="0.2">
      <c r="A1941" s="46" t="s">
        <v>57</v>
      </c>
      <c r="B1941" s="46" t="s">
        <v>726</v>
      </c>
      <c r="C1941" s="46" t="s">
        <v>727</v>
      </c>
      <c r="D1941" s="46" t="s">
        <v>2206</v>
      </c>
      <c r="E1941" s="46" t="s">
        <v>766</v>
      </c>
      <c r="F1941" s="47">
        <v>0.14000000000000001</v>
      </c>
      <c r="G1941" s="46" t="s">
        <v>729</v>
      </c>
      <c r="H1941" s="48">
        <v>0.14000000000000001</v>
      </c>
      <c r="I1941" s="46" t="s">
        <v>2208</v>
      </c>
      <c r="J1941" s="60"/>
      <c r="K1941" s="39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1"/>
      <c r="AF1941" s="10"/>
      <c r="AG1941" s="10"/>
      <c r="AH1941" s="10"/>
      <c r="AI1941" s="10"/>
    </row>
    <row r="1942" spans="1:35" ht="15.95" customHeight="1" x14ac:dyDescent="0.2">
      <c r="A1942" s="46" t="s">
        <v>58</v>
      </c>
      <c r="B1942" s="43" t="s">
        <v>726</v>
      </c>
      <c r="C1942" s="43" t="s">
        <v>727</v>
      </c>
      <c r="D1942" s="43" t="s">
        <v>2206</v>
      </c>
      <c r="E1942" s="43" t="s">
        <v>2209</v>
      </c>
      <c r="F1942" s="44">
        <v>0.32169999999999999</v>
      </c>
      <c r="G1942" s="43" t="s">
        <v>729</v>
      </c>
      <c r="H1942" s="45">
        <v>0.32169999999999999</v>
      </c>
      <c r="I1942" s="46" t="s">
        <v>741</v>
      </c>
      <c r="J1942" s="61"/>
      <c r="K1942" s="38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1"/>
      <c r="AF1942" s="10"/>
      <c r="AG1942" s="10"/>
      <c r="AH1942" s="10"/>
      <c r="AI1942" s="10"/>
    </row>
    <row r="1943" spans="1:35" ht="15.95" customHeight="1" x14ac:dyDescent="0.2">
      <c r="A1943" s="46" t="s">
        <v>59</v>
      </c>
      <c r="B1943" s="46" t="s">
        <v>726</v>
      </c>
      <c r="C1943" s="46" t="s">
        <v>727</v>
      </c>
      <c r="D1943" s="46" t="s">
        <v>2206</v>
      </c>
      <c r="E1943" s="46" t="s">
        <v>2210</v>
      </c>
      <c r="F1943" s="47">
        <v>0.30499999999999999</v>
      </c>
      <c r="G1943" s="46" t="s">
        <v>30</v>
      </c>
      <c r="H1943" s="48">
        <v>0.30499999999999999</v>
      </c>
      <c r="I1943" s="46" t="s">
        <v>2211</v>
      </c>
      <c r="J1943" s="49" t="s">
        <v>2212</v>
      </c>
      <c r="K1943" s="39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1"/>
      <c r="AF1943" s="10"/>
      <c r="AG1943" s="10"/>
      <c r="AH1943" s="10"/>
      <c r="AI1943" s="10"/>
    </row>
    <row r="1944" spans="1:35" ht="15.95" customHeight="1" x14ac:dyDescent="0.2">
      <c r="A1944" s="46" t="s">
        <v>60</v>
      </c>
      <c r="B1944" s="46" t="s">
        <v>726</v>
      </c>
      <c r="C1944" s="46" t="s">
        <v>727</v>
      </c>
      <c r="D1944" s="46" t="s">
        <v>2206</v>
      </c>
      <c r="E1944" s="46" t="s">
        <v>2213</v>
      </c>
      <c r="F1944" s="47">
        <v>4.0500000000000001E-2</v>
      </c>
      <c r="G1944" s="46" t="s">
        <v>714</v>
      </c>
      <c r="H1944" s="48">
        <v>4.0500000000000001E-2</v>
      </c>
      <c r="I1944" s="46" t="s">
        <v>1024</v>
      </c>
      <c r="J1944" s="60"/>
      <c r="K1944" s="39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1"/>
      <c r="AF1944" s="10"/>
      <c r="AG1944" s="10"/>
      <c r="AH1944" s="10"/>
      <c r="AI1944" s="10"/>
    </row>
    <row r="1945" spans="1:35" ht="15.95" customHeight="1" x14ac:dyDescent="0.2">
      <c r="A1945" s="46" t="s">
        <v>61</v>
      </c>
      <c r="B1945" s="46" t="s">
        <v>726</v>
      </c>
      <c r="C1945" s="46" t="s">
        <v>727</v>
      </c>
      <c r="D1945" s="46" t="s">
        <v>2206</v>
      </c>
      <c r="E1945" s="50">
        <v>19</v>
      </c>
      <c r="F1945" s="47">
        <v>0.78</v>
      </c>
      <c r="G1945" s="46" t="s">
        <v>729</v>
      </c>
      <c r="H1945" s="48">
        <v>0.78</v>
      </c>
      <c r="I1945" s="46" t="s">
        <v>2208</v>
      </c>
      <c r="J1945" s="60"/>
      <c r="K1945" s="39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1"/>
      <c r="AF1945" s="10"/>
      <c r="AG1945" s="10"/>
      <c r="AH1945" s="10"/>
      <c r="AI1945" s="10"/>
    </row>
    <row r="1946" spans="1:35" ht="15.95" customHeight="1" x14ac:dyDescent="0.2">
      <c r="A1946" s="46" t="s">
        <v>62</v>
      </c>
      <c r="B1946" s="46" t="s">
        <v>726</v>
      </c>
      <c r="C1946" s="46" t="s">
        <v>727</v>
      </c>
      <c r="D1946" s="46" t="s">
        <v>2206</v>
      </c>
      <c r="E1946" s="50">
        <v>2</v>
      </c>
      <c r="F1946" s="47">
        <v>1.89</v>
      </c>
      <c r="G1946" s="46" t="s">
        <v>729</v>
      </c>
      <c r="H1946" s="48">
        <v>1.89</v>
      </c>
      <c r="I1946" s="46" t="s">
        <v>2207</v>
      </c>
      <c r="J1946" s="60"/>
      <c r="K1946" s="39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1"/>
      <c r="AF1946" s="10"/>
      <c r="AG1946" s="10"/>
      <c r="AH1946" s="10"/>
      <c r="AI1946" s="10"/>
    </row>
    <row r="1947" spans="1:35" ht="15.95" customHeight="1" x14ac:dyDescent="0.2">
      <c r="A1947" s="46" t="s">
        <v>63</v>
      </c>
      <c r="B1947" s="46" t="s">
        <v>726</v>
      </c>
      <c r="C1947" s="46" t="s">
        <v>727</v>
      </c>
      <c r="D1947" s="46" t="s">
        <v>2206</v>
      </c>
      <c r="E1947" s="50">
        <v>29</v>
      </c>
      <c r="F1947" s="47">
        <v>0.19</v>
      </c>
      <c r="G1947" s="46" t="s">
        <v>729</v>
      </c>
      <c r="H1947" s="48">
        <v>0.19</v>
      </c>
      <c r="I1947" s="46" t="s">
        <v>2207</v>
      </c>
      <c r="J1947" s="60"/>
      <c r="K1947" s="39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1"/>
      <c r="AF1947" s="10"/>
      <c r="AG1947" s="10"/>
      <c r="AH1947" s="10"/>
      <c r="AI1947" s="10"/>
    </row>
    <row r="1948" spans="1:35" ht="15.95" customHeight="1" x14ac:dyDescent="0.2">
      <c r="A1948" s="46" t="s">
        <v>64</v>
      </c>
      <c r="B1948" s="46" t="s">
        <v>726</v>
      </c>
      <c r="C1948" s="46" t="s">
        <v>727</v>
      </c>
      <c r="D1948" s="46" t="s">
        <v>2206</v>
      </c>
      <c r="E1948" s="46" t="s">
        <v>1876</v>
      </c>
      <c r="F1948" s="47">
        <v>0.16850000000000001</v>
      </c>
      <c r="G1948" s="46" t="s">
        <v>30</v>
      </c>
      <c r="H1948" s="48">
        <v>0.16850000000000001</v>
      </c>
      <c r="I1948" s="46" t="s">
        <v>2214</v>
      </c>
      <c r="J1948" s="60"/>
      <c r="K1948" s="39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1"/>
      <c r="AF1948" s="10"/>
      <c r="AG1948" s="10"/>
      <c r="AH1948" s="10"/>
      <c r="AI1948" s="10"/>
    </row>
    <row r="1949" spans="1:35" ht="15.95" customHeight="1" x14ac:dyDescent="0.2">
      <c r="A1949" s="46" t="s">
        <v>65</v>
      </c>
      <c r="B1949" s="46" t="s">
        <v>726</v>
      </c>
      <c r="C1949" s="46" t="s">
        <v>727</v>
      </c>
      <c r="D1949" s="46" t="s">
        <v>2206</v>
      </c>
      <c r="E1949" s="50">
        <v>31</v>
      </c>
      <c r="F1949" s="47">
        <v>0.59</v>
      </c>
      <c r="G1949" s="46" t="s">
        <v>729</v>
      </c>
      <c r="H1949" s="48">
        <v>0.59</v>
      </c>
      <c r="I1949" s="46" t="s">
        <v>2208</v>
      </c>
      <c r="J1949" s="60"/>
      <c r="K1949" s="39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1"/>
      <c r="AF1949" s="10"/>
      <c r="AG1949" s="10"/>
      <c r="AH1949" s="10"/>
      <c r="AI1949" s="10"/>
    </row>
    <row r="1950" spans="1:35" ht="15.95" customHeight="1" x14ac:dyDescent="0.2">
      <c r="A1950" s="46" t="s">
        <v>66</v>
      </c>
      <c r="B1950" s="46" t="s">
        <v>726</v>
      </c>
      <c r="C1950" s="46" t="s">
        <v>727</v>
      </c>
      <c r="D1950" s="46" t="s">
        <v>2206</v>
      </c>
      <c r="E1950" s="50">
        <v>4</v>
      </c>
      <c r="F1950" s="47">
        <v>0.3</v>
      </c>
      <c r="G1950" s="46" t="s">
        <v>729</v>
      </c>
      <c r="H1950" s="48">
        <v>0.3</v>
      </c>
      <c r="I1950" s="46" t="s">
        <v>2208</v>
      </c>
      <c r="J1950" s="60"/>
      <c r="K1950" s="39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1"/>
      <c r="AF1950" s="10"/>
      <c r="AG1950" s="10"/>
      <c r="AH1950" s="10"/>
      <c r="AI1950" s="10"/>
    </row>
    <row r="1951" spans="1:35" ht="15.95" customHeight="1" x14ac:dyDescent="0.2">
      <c r="A1951" s="46" t="s">
        <v>67</v>
      </c>
      <c r="B1951" s="46" t="s">
        <v>726</v>
      </c>
      <c r="C1951" s="46" t="s">
        <v>727</v>
      </c>
      <c r="D1951" s="46" t="s">
        <v>2206</v>
      </c>
      <c r="E1951" s="50">
        <v>7</v>
      </c>
      <c r="F1951" s="47">
        <v>0.89</v>
      </c>
      <c r="G1951" s="46" t="s">
        <v>729</v>
      </c>
      <c r="H1951" s="48">
        <v>0.89</v>
      </c>
      <c r="I1951" s="46" t="s">
        <v>2208</v>
      </c>
      <c r="J1951" s="60"/>
      <c r="K1951" s="39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1"/>
      <c r="AF1951" s="10"/>
      <c r="AG1951" s="10"/>
      <c r="AH1951" s="10"/>
      <c r="AI1951" s="10"/>
    </row>
    <row r="1952" spans="1:35" ht="15.95" customHeight="1" x14ac:dyDescent="0.2">
      <c r="A1952" s="171" t="s">
        <v>2333</v>
      </c>
      <c r="B1952" s="172"/>
      <c r="C1952" s="172"/>
      <c r="D1952" s="172"/>
      <c r="E1952" s="173"/>
      <c r="F1952" s="72">
        <f>SUM(F1937:F1951)</f>
        <v>8.2126999999999999</v>
      </c>
      <c r="G1952" s="71"/>
      <c r="H1952" s="73">
        <f>SUM(H1937:H1951)</f>
        <v>8.2126999999999999</v>
      </c>
      <c r="I1952" s="71"/>
      <c r="J1952" s="78"/>
      <c r="K1952" s="39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1"/>
      <c r="AF1952" s="10"/>
      <c r="AG1952" s="10"/>
      <c r="AH1952" s="10"/>
      <c r="AI1952" s="10"/>
    </row>
    <row r="1953" spans="1:35" ht="15.95" customHeight="1" x14ac:dyDescent="0.2">
      <c r="A1953" s="46" t="s">
        <v>54</v>
      </c>
      <c r="B1953" s="46" t="s">
        <v>726</v>
      </c>
      <c r="C1953" s="46" t="s">
        <v>727</v>
      </c>
      <c r="D1953" s="46" t="s">
        <v>2215</v>
      </c>
      <c r="E1953" s="50">
        <v>103</v>
      </c>
      <c r="F1953" s="47">
        <v>0.3251</v>
      </c>
      <c r="G1953" s="46" t="s">
        <v>729</v>
      </c>
      <c r="H1953" s="48">
        <v>0.3251</v>
      </c>
      <c r="I1953" s="46" t="s">
        <v>2216</v>
      </c>
      <c r="J1953" s="60"/>
      <c r="K1953" s="39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1"/>
      <c r="AF1953" s="10"/>
      <c r="AG1953" s="10"/>
      <c r="AH1953" s="10"/>
      <c r="AI1953" s="10"/>
    </row>
    <row r="1954" spans="1:35" ht="15.95" customHeight="1" x14ac:dyDescent="0.2">
      <c r="A1954" s="46" t="s">
        <v>55</v>
      </c>
      <c r="B1954" s="46" t="s">
        <v>726</v>
      </c>
      <c r="C1954" s="46" t="s">
        <v>727</v>
      </c>
      <c r="D1954" s="46" t="s">
        <v>2215</v>
      </c>
      <c r="E1954" s="50">
        <v>114</v>
      </c>
      <c r="F1954" s="47">
        <v>0.28999999999999998</v>
      </c>
      <c r="G1954" s="46" t="s">
        <v>729</v>
      </c>
      <c r="H1954" s="48">
        <v>0.28999999999999998</v>
      </c>
      <c r="I1954" s="46" t="s">
        <v>2216</v>
      </c>
      <c r="J1954" s="60"/>
      <c r="K1954" s="39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1"/>
      <c r="AF1954" s="10"/>
      <c r="AG1954" s="10"/>
      <c r="AH1954" s="10"/>
      <c r="AI1954" s="10"/>
    </row>
    <row r="1955" spans="1:35" ht="15.95" customHeight="1" x14ac:dyDescent="0.2">
      <c r="A1955" s="46" t="s">
        <v>56</v>
      </c>
      <c r="B1955" s="46" t="s">
        <v>726</v>
      </c>
      <c r="C1955" s="46" t="s">
        <v>727</v>
      </c>
      <c r="D1955" s="46" t="s">
        <v>2215</v>
      </c>
      <c r="E1955" s="46" t="s">
        <v>2217</v>
      </c>
      <c r="F1955" s="47">
        <v>0.53390000000000004</v>
      </c>
      <c r="G1955" s="46" t="s">
        <v>729</v>
      </c>
      <c r="H1955" s="48">
        <v>0.53390000000000004</v>
      </c>
      <c r="I1955" s="46" t="s">
        <v>2216</v>
      </c>
      <c r="J1955" s="60"/>
      <c r="K1955" s="39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1"/>
      <c r="AF1955" s="10"/>
      <c r="AG1955" s="10"/>
      <c r="AH1955" s="10"/>
      <c r="AI1955" s="10"/>
    </row>
    <row r="1956" spans="1:35" ht="15.95" customHeight="1" x14ac:dyDescent="0.2">
      <c r="A1956" s="46" t="s">
        <v>57</v>
      </c>
      <c r="B1956" s="46" t="s">
        <v>726</v>
      </c>
      <c r="C1956" s="46" t="s">
        <v>727</v>
      </c>
      <c r="D1956" s="46" t="s">
        <v>2215</v>
      </c>
      <c r="E1956" s="50">
        <v>13</v>
      </c>
      <c r="F1956" s="47">
        <v>0.17269999999999999</v>
      </c>
      <c r="G1956" s="46" t="s">
        <v>48</v>
      </c>
      <c r="H1956" s="48">
        <v>0.17269999999999999</v>
      </c>
      <c r="I1956" s="46" t="s">
        <v>2216</v>
      </c>
      <c r="J1956" s="60"/>
      <c r="K1956" s="39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1"/>
      <c r="AF1956" s="10"/>
      <c r="AG1956" s="10"/>
      <c r="AH1956" s="10"/>
      <c r="AI1956" s="10"/>
    </row>
    <row r="1957" spans="1:35" ht="15.95" customHeight="1" x14ac:dyDescent="0.2">
      <c r="A1957" s="46" t="s">
        <v>58</v>
      </c>
      <c r="B1957" s="46" t="s">
        <v>726</v>
      </c>
      <c r="C1957" s="46" t="s">
        <v>727</v>
      </c>
      <c r="D1957" s="46" t="s">
        <v>2215</v>
      </c>
      <c r="E1957" s="50">
        <v>130</v>
      </c>
      <c r="F1957" s="47">
        <v>0.59</v>
      </c>
      <c r="G1957" s="46" t="s">
        <v>729</v>
      </c>
      <c r="H1957" s="48">
        <v>0.59</v>
      </c>
      <c r="I1957" s="46" t="s">
        <v>2216</v>
      </c>
      <c r="J1957" s="60"/>
      <c r="K1957" s="39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1"/>
      <c r="AF1957" s="10"/>
      <c r="AG1957" s="10"/>
      <c r="AH1957" s="10"/>
      <c r="AI1957" s="10"/>
    </row>
    <row r="1958" spans="1:35" ht="15.95" customHeight="1" x14ac:dyDescent="0.2">
      <c r="A1958" s="178" t="s">
        <v>59</v>
      </c>
      <c r="B1958" s="178" t="s">
        <v>726</v>
      </c>
      <c r="C1958" s="178" t="s">
        <v>727</v>
      </c>
      <c r="D1958" s="178" t="s">
        <v>2215</v>
      </c>
      <c r="E1958" s="178" t="s">
        <v>2218</v>
      </c>
      <c r="F1958" s="176">
        <v>1.5760000000000001</v>
      </c>
      <c r="G1958" s="46" t="s">
        <v>716</v>
      </c>
      <c r="H1958" s="62">
        <v>0.86029999999999995</v>
      </c>
      <c r="I1958" s="180" t="s">
        <v>2219</v>
      </c>
      <c r="J1958" s="186"/>
      <c r="K1958" s="4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1"/>
      <c r="AF1958" s="10"/>
      <c r="AG1958" s="10"/>
      <c r="AH1958" s="10"/>
      <c r="AI1958" s="10"/>
    </row>
    <row r="1959" spans="1:35" ht="15.95" customHeight="1" x14ac:dyDescent="0.2">
      <c r="A1959" s="190"/>
      <c r="B1959" s="190"/>
      <c r="C1959" s="190"/>
      <c r="D1959" s="190"/>
      <c r="E1959" s="190"/>
      <c r="F1959" s="189"/>
      <c r="G1959" s="46" t="s">
        <v>714</v>
      </c>
      <c r="H1959" s="62">
        <v>1.26E-2</v>
      </c>
      <c r="I1959" s="191"/>
      <c r="J1959" s="187"/>
      <c r="K1959" s="4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1"/>
      <c r="AF1959" s="10"/>
      <c r="AG1959" s="10"/>
      <c r="AH1959" s="10"/>
      <c r="AI1959" s="10"/>
    </row>
    <row r="1960" spans="1:35" ht="15.95" customHeight="1" x14ac:dyDescent="0.2">
      <c r="A1960" s="190"/>
      <c r="B1960" s="190"/>
      <c r="C1960" s="190"/>
      <c r="D1960" s="190"/>
      <c r="E1960" s="190"/>
      <c r="F1960" s="189"/>
      <c r="G1960" s="46" t="s">
        <v>715</v>
      </c>
      <c r="H1960" s="62">
        <v>0.67279999999999995</v>
      </c>
      <c r="I1960" s="191"/>
      <c r="J1960" s="187"/>
      <c r="K1960" s="4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1"/>
      <c r="AF1960" s="10"/>
      <c r="AG1960" s="10"/>
      <c r="AH1960" s="10"/>
      <c r="AI1960" s="10"/>
    </row>
    <row r="1961" spans="1:35" ht="15.95" customHeight="1" x14ac:dyDescent="0.2">
      <c r="A1961" s="179"/>
      <c r="B1961" s="179"/>
      <c r="C1961" s="179"/>
      <c r="D1961" s="179"/>
      <c r="E1961" s="179"/>
      <c r="F1961" s="177"/>
      <c r="G1961" s="46" t="s">
        <v>48</v>
      </c>
      <c r="H1961" s="62">
        <v>3.0300000000000001E-2</v>
      </c>
      <c r="I1961" s="181"/>
      <c r="J1961" s="188"/>
      <c r="K1961" s="4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1"/>
      <c r="AF1961" s="10"/>
      <c r="AG1961" s="10"/>
      <c r="AH1961" s="10"/>
      <c r="AI1961" s="10"/>
    </row>
    <row r="1962" spans="1:35" ht="15.95" customHeight="1" x14ac:dyDescent="0.2">
      <c r="A1962" s="178" t="s">
        <v>60</v>
      </c>
      <c r="B1962" s="178" t="s">
        <v>726</v>
      </c>
      <c r="C1962" s="178" t="s">
        <v>727</v>
      </c>
      <c r="D1962" s="178" t="s">
        <v>2215</v>
      </c>
      <c r="E1962" s="178" t="s">
        <v>792</v>
      </c>
      <c r="F1962" s="176">
        <v>0.2082</v>
      </c>
      <c r="G1962" s="46" t="s">
        <v>717</v>
      </c>
      <c r="H1962" s="62">
        <v>1.14E-2</v>
      </c>
      <c r="I1962" s="180" t="s">
        <v>2220</v>
      </c>
      <c r="J1962" s="174"/>
      <c r="K1962" s="4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1"/>
      <c r="AF1962" s="10"/>
      <c r="AG1962" s="10"/>
      <c r="AH1962" s="10"/>
      <c r="AI1962" s="10"/>
    </row>
    <row r="1963" spans="1:35" ht="15.95" customHeight="1" x14ac:dyDescent="0.2">
      <c r="A1963" s="179"/>
      <c r="B1963" s="179"/>
      <c r="C1963" s="179"/>
      <c r="D1963" s="179"/>
      <c r="E1963" s="179"/>
      <c r="F1963" s="177"/>
      <c r="G1963" s="46" t="s">
        <v>715</v>
      </c>
      <c r="H1963" s="62">
        <v>0.1968</v>
      </c>
      <c r="I1963" s="181"/>
      <c r="J1963" s="175"/>
      <c r="K1963" s="4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1"/>
      <c r="AF1963" s="10"/>
      <c r="AG1963" s="10"/>
      <c r="AH1963" s="10"/>
      <c r="AI1963" s="10"/>
    </row>
    <row r="1964" spans="1:35" ht="15.95" customHeight="1" x14ac:dyDescent="0.2">
      <c r="A1964" s="178" t="s">
        <v>61</v>
      </c>
      <c r="B1964" s="178" t="s">
        <v>726</v>
      </c>
      <c r="C1964" s="178" t="s">
        <v>727</v>
      </c>
      <c r="D1964" s="178" t="s">
        <v>2215</v>
      </c>
      <c r="E1964" s="178" t="s">
        <v>2221</v>
      </c>
      <c r="F1964" s="176">
        <v>0.77180000000000004</v>
      </c>
      <c r="G1964" s="46" t="s">
        <v>30</v>
      </c>
      <c r="H1964" s="62">
        <v>0.14630000000000001</v>
      </c>
      <c r="I1964" s="180" t="s">
        <v>2222</v>
      </c>
      <c r="J1964" s="174"/>
      <c r="K1964" s="4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1"/>
      <c r="AF1964" s="10"/>
      <c r="AG1964" s="10"/>
      <c r="AH1964" s="10"/>
      <c r="AI1964" s="10"/>
    </row>
    <row r="1965" spans="1:35" ht="15.95" customHeight="1" x14ac:dyDescent="0.2">
      <c r="A1965" s="179"/>
      <c r="B1965" s="179"/>
      <c r="C1965" s="179"/>
      <c r="D1965" s="179"/>
      <c r="E1965" s="179"/>
      <c r="F1965" s="177"/>
      <c r="G1965" s="46" t="s">
        <v>33</v>
      </c>
      <c r="H1965" s="62">
        <v>0.62549999999999994</v>
      </c>
      <c r="I1965" s="181"/>
      <c r="J1965" s="175"/>
      <c r="K1965" s="4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1"/>
      <c r="AF1965" s="10"/>
      <c r="AG1965" s="10"/>
      <c r="AH1965" s="10"/>
      <c r="AI1965" s="10"/>
    </row>
    <row r="1966" spans="1:35" ht="15.95" customHeight="1" x14ac:dyDescent="0.2">
      <c r="A1966" s="46" t="s">
        <v>62</v>
      </c>
      <c r="B1966" s="46" t="s">
        <v>726</v>
      </c>
      <c r="C1966" s="46" t="s">
        <v>727</v>
      </c>
      <c r="D1966" s="46" t="s">
        <v>2215</v>
      </c>
      <c r="E1966" s="50">
        <v>143</v>
      </c>
      <c r="F1966" s="47">
        <v>0.32</v>
      </c>
      <c r="G1966" s="46" t="s">
        <v>729</v>
      </c>
      <c r="H1966" s="48">
        <v>0.32</v>
      </c>
      <c r="I1966" s="46" t="s">
        <v>2216</v>
      </c>
      <c r="J1966" s="60"/>
      <c r="K1966" s="39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1"/>
      <c r="AF1966" s="10"/>
      <c r="AG1966" s="10"/>
      <c r="AH1966" s="10"/>
      <c r="AI1966" s="10"/>
    </row>
    <row r="1967" spans="1:35" ht="15.95" customHeight="1" x14ac:dyDescent="0.2">
      <c r="A1967" s="46" t="s">
        <v>63</v>
      </c>
      <c r="B1967" s="46" t="s">
        <v>726</v>
      </c>
      <c r="C1967" s="46" t="s">
        <v>727</v>
      </c>
      <c r="D1967" s="46" t="s">
        <v>2215</v>
      </c>
      <c r="E1967" s="50">
        <v>174</v>
      </c>
      <c r="F1967" s="47">
        <v>3.27E-2</v>
      </c>
      <c r="G1967" s="46" t="s">
        <v>729</v>
      </c>
      <c r="H1967" s="48">
        <v>3.27E-2</v>
      </c>
      <c r="I1967" s="46" t="s">
        <v>2216</v>
      </c>
      <c r="J1967" s="60"/>
      <c r="K1967" s="39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1"/>
      <c r="AF1967" s="10"/>
      <c r="AG1967" s="10"/>
      <c r="AH1967" s="10"/>
      <c r="AI1967" s="10"/>
    </row>
    <row r="1968" spans="1:35" ht="15.95" customHeight="1" x14ac:dyDescent="0.2">
      <c r="A1968" s="46" t="s">
        <v>64</v>
      </c>
      <c r="B1968" s="46" t="s">
        <v>726</v>
      </c>
      <c r="C1968" s="46" t="s">
        <v>727</v>
      </c>
      <c r="D1968" s="46" t="s">
        <v>2215</v>
      </c>
      <c r="E1968" s="46" t="s">
        <v>2223</v>
      </c>
      <c r="F1968" s="47">
        <v>0.71760000000000002</v>
      </c>
      <c r="G1968" s="46" t="s">
        <v>729</v>
      </c>
      <c r="H1968" s="48">
        <v>0.71760000000000002</v>
      </c>
      <c r="I1968" s="46" t="s">
        <v>2216</v>
      </c>
      <c r="J1968" s="60"/>
      <c r="K1968" s="39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1"/>
      <c r="AF1968" s="10"/>
      <c r="AG1968" s="10"/>
      <c r="AH1968" s="10"/>
      <c r="AI1968" s="10"/>
    </row>
    <row r="1969" spans="1:35" ht="15.95" customHeight="1" x14ac:dyDescent="0.2">
      <c r="A1969" s="178" t="s">
        <v>65</v>
      </c>
      <c r="B1969" s="178" t="s">
        <v>726</v>
      </c>
      <c r="C1969" s="178" t="s">
        <v>727</v>
      </c>
      <c r="D1969" s="178" t="s">
        <v>2215</v>
      </c>
      <c r="E1969" s="178" t="s">
        <v>2224</v>
      </c>
      <c r="F1969" s="176">
        <v>0.80530000000000002</v>
      </c>
      <c r="G1969" s="46" t="s">
        <v>717</v>
      </c>
      <c r="H1969" s="113">
        <v>0.158</v>
      </c>
      <c r="I1969" s="180" t="s">
        <v>2225</v>
      </c>
      <c r="J1969" s="174"/>
      <c r="K1969" s="4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1"/>
      <c r="AF1969" s="10"/>
      <c r="AG1969" s="10"/>
      <c r="AH1969" s="10"/>
      <c r="AI1969" s="10"/>
    </row>
    <row r="1970" spans="1:35" ht="15.95" customHeight="1" x14ac:dyDescent="0.2">
      <c r="A1970" s="179"/>
      <c r="B1970" s="179"/>
      <c r="C1970" s="179"/>
      <c r="D1970" s="179"/>
      <c r="E1970" s="179"/>
      <c r="F1970" s="177"/>
      <c r="G1970" s="62" t="s">
        <v>30</v>
      </c>
      <c r="H1970" s="62">
        <v>0.64729999999999999</v>
      </c>
      <c r="I1970" s="181"/>
      <c r="J1970" s="175"/>
      <c r="K1970" s="4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1"/>
      <c r="AF1970" s="10"/>
      <c r="AG1970" s="10"/>
      <c r="AH1970" s="10"/>
      <c r="AI1970" s="10"/>
    </row>
    <row r="1971" spans="1:35" ht="15.95" customHeight="1" x14ac:dyDescent="0.2">
      <c r="A1971" s="46" t="s">
        <v>66</v>
      </c>
      <c r="B1971" s="46" t="s">
        <v>726</v>
      </c>
      <c r="C1971" s="46" t="s">
        <v>727</v>
      </c>
      <c r="D1971" s="46" t="s">
        <v>2215</v>
      </c>
      <c r="E1971" s="50">
        <v>178</v>
      </c>
      <c r="F1971" s="47">
        <v>0.06</v>
      </c>
      <c r="G1971" s="46" t="s">
        <v>729</v>
      </c>
      <c r="H1971" s="48">
        <v>0.06</v>
      </c>
      <c r="I1971" s="46" t="s">
        <v>2216</v>
      </c>
      <c r="J1971" s="60"/>
      <c r="K1971" s="39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1"/>
      <c r="AF1971" s="10"/>
      <c r="AG1971" s="10"/>
      <c r="AH1971" s="10"/>
      <c r="AI1971" s="10"/>
    </row>
    <row r="1972" spans="1:35" ht="15.95" customHeight="1" x14ac:dyDescent="0.2">
      <c r="A1972" s="46" t="s">
        <v>67</v>
      </c>
      <c r="B1972" s="46" t="s">
        <v>726</v>
      </c>
      <c r="C1972" s="46" t="s">
        <v>727</v>
      </c>
      <c r="D1972" s="46" t="s">
        <v>2215</v>
      </c>
      <c r="E1972" s="50">
        <v>179</v>
      </c>
      <c r="F1972" s="47">
        <v>0.22120000000000001</v>
      </c>
      <c r="G1972" s="46" t="s">
        <v>729</v>
      </c>
      <c r="H1972" s="48">
        <v>0.22120000000000001</v>
      </c>
      <c r="I1972" s="46" t="s">
        <v>2216</v>
      </c>
      <c r="J1972" s="60"/>
      <c r="K1972" s="39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1"/>
      <c r="AF1972" s="10"/>
      <c r="AG1972" s="10"/>
      <c r="AH1972" s="10"/>
      <c r="AI1972" s="10"/>
    </row>
    <row r="1973" spans="1:35" ht="15.95" customHeight="1" x14ac:dyDescent="0.2">
      <c r="A1973" s="46" t="s">
        <v>68</v>
      </c>
      <c r="B1973" s="46" t="s">
        <v>726</v>
      </c>
      <c r="C1973" s="46" t="s">
        <v>727</v>
      </c>
      <c r="D1973" s="46" t="s">
        <v>2215</v>
      </c>
      <c r="E1973" s="46" t="s">
        <v>2226</v>
      </c>
      <c r="F1973" s="47">
        <v>1.32</v>
      </c>
      <c r="G1973" s="46" t="s">
        <v>729</v>
      </c>
      <c r="H1973" s="48">
        <v>1.32</v>
      </c>
      <c r="I1973" s="46" t="s">
        <v>2227</v>
      </c>
      <c r="J1973" s="60"/>
      <c r="K1973" s="39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1"/>
      <c r="AF1973" s="10"/>
      <c r="AG1973" s="10"/>
      <c r="AH1973" s="10"/>
      <c r="AI1973" s="10"/>
    </row>
    <row r="1974" spans="1:35" ht="15.95" customHeight="1" x14ac:dyDescent="0.2">
      <c r="A1974" s="46" t="s">
        <v>69</v>
      </c>
      <c r="B1974" s="46" t="s">
        <v>726</v>
      </c>
      <c r="C1974" s="46" t="s">
        <v>727</v>
      </c>
      <c r="D1974" s="46" t="s">
        <v>2215</v>
      </c>
      <c r="E1974" s="46" t="s">
        <v>2228</v>
      </c>
      <c r="F1974" s="47">
        <v>3.1800000000000002E-2</v>
      </c>
      <c r="G1974" s="46" t="s">
        <v>729</v>
      </c>
      <c r="H1974" s="48">
        <v>3.1800000000000002E-2</v>
      </c>
      <c r="I1974" s="46" t="s">
        <v>2229</v>
      </c>
      <c r="J1974" s="49" t="s">
        <v>2215</v>
      </c>
      <c r="K1974" s="39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1"/>
      <c r="AF1974" s="10"/>
      <c r="AG1974" s="10"/>
      <c r="AH1974" s="10"/>
      <c r="AI1974" s="10"/>
    </row>
    <row r="1975" spans="1:35" ht="15.95" customHeight="1" x14ac:dyDescent="0.2">
      <c r="A1975" s="46" t="s">
        <v>70</v>
      </c>
      <c r="B1975" s="46" t="s">
        <v>726</v>
      </c>
      <c r="C1975" s="46" t="s">
        <v>727</v>
      </c>
      <c r="D1975" s="46" t="s">
        <v>2215</v>
      </c>
      <c r="E1975" s="46" t="s">
        <v>794</v>
      </c>
      <c r="F1975" s="47">
        <v>0.28389999999999999</v>
      </c>
      <c r="G1975" s="46" t="s">
        <v>729</v>
      </c>
      <c r="H1975" s="48">
        <v>0.28389999999999999</v>
      </c>
      <c r="I1975" s="46" t="s">
        <v>2216</v>
      </c>
      <c r="J1975" s="60"/>
      <c r="K1975" s="39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1"/>
      <c r="AF1975" s="10"/>
      <c r="AG1975" s="10"/>
      <c r="AH1975" s="10"/>
      <c r="AI1975" s="10"/>
    </row>
    <row r="1976" spans="1:35" ht="15.95" customHeight="1" x14ac:dyDescent="0.2">
      <c r="A1976" s="46" t="s">
        <v>71</v>
      </c>
      <c r="B1976" s="43" t="s">
        <v>726</v>
      </c>
      <c r="C1976" s="43" t="s">
        <v>727</v>
      </c>
      <c r="D1976" s="43" t="s">
        <v>2215</v>
      </c>
      <c r="E1976" s="43" t="s">
        <v>2230</v>
      </c>
      <c r="F1976" s="44">
        <v>0.13869999999999999</v>
      </c>
      <c r="G1976" s="43" t="s">
        <v>28</v>
      </c>
      <c r="H1976" s="45">
        <v>0.13869999999999999</v>
      </c>
      <c r="I1976" s="46" t="s">
        <v>2231</v>
      </c>
      <c r="J1976" s="52" t="s">
        <v>2232</v>
      </c>
      <c r="K1976" s="38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1"/>
      <c r="AF1976" s="10"/>
      <c r="AG1976" s="10"/>
      <c r="AH1976" s="10"/>
      <c r="AI1976" s="10"/>
    </row>
    <row r="1977" spans="1:35" ht="15.95" customHeight="1" x14ac:dyDescent="0.2">
      <c r="A1977" s="46" t="s">
        <v>72</v>
      </c>
      <c r="B1977" s="46" t="s">
        <v>726</v>
      </c>
      <c r="C1977" s="46" t="s">
        <v>727</v>
      </c>
      <c r="D1977" s="46" t="s">
        <v>2215</v>
      </c>
      <c r="E1977" s="46" t="s">
        <v>1783</v>
      </c>
      <c r="F1977" s="47">
        <v>1.8687</v>
      </c>
      <c r="G1977" s="46" t="s">
        <v>729</v>
      </c>
      <c r="H1977" s="48">
        <v>1.8687</v>
      </c>
      <c r="I1977" s="46" t="s">
        <v>2216</v>
      </c>
      <c r="J1977" s="60"/>
      <c r="K1977" s="39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1"/>
      <c r="AF1977" s="10"/>
      <c r="AG1977" s="10"/>
      <c r="AH1977" s="10"/>
      <c r="AI1977" s="10"/>
    </row>
    <row r="1978" spans="1:35" ht="15.95" customHeight="1" x14ac:dyDescent="0.2">
      <c r="A1978" s="178" t="s">
        <v>73</v>
      </c>
      <c r="B1978" s="178" t="s">
        <v>726</v>
      </c>
      <c r="C1978" s="178" t="s">
        <v>727</v>
      </c>
      <c r="D1978" s="178" t="s">
        <v>2215</v>
      </c>
      <c r="E1978" s="178" t="s">
        <v>2233</v>
      </c>
      <c r="F1978" s="176">
        <v>2.2057000000000002</v>
      </c>
      <c r="G1978" s="46" t="s">
        <v>48</v>
      </c>
      <c r="H1978" s="62">
        <v>5.16E-2</v>
      </c>
      <c r="I1978" s="180" t="s">
        <v>2234</v>
      </c>
      <c r="J1978" s="182" t="s">
        <v>2235</v>
      </c>
      <c r="K1978" s="4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1"/>
      <c r="AF1978" s="10"/>
      <c r="AG1978" s="10"/>
      <c r="AH1978" s="10"/>
      <c r="AI1978" s="10"/>
    </row>
    <row r="1979" spans="1:35" ht="15.95" customHeight="1" x14ac:dyDescent="0.2">
      <c r="A1979" s="179"/>
      <c r="B1979" s="179"/>
      <c r="C1979" s="179"/>
      <c r="D1979" s="179"/>
      <c r="E1979" s="179"/>
      <c r="F1979" s="177"/>
      <c r="G1979" s="46" t="s">
        <v>33</v>
      </c>
      <c r="H1979" s="62">
        <v>2.1541000000000001</v>
      </c>
      <c r="I1979" s="181"/>
      <c r="J1979" s="183"/>
      <c r="K1979" s="4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1"/>
      <c r="AF1979" s="10"/>
      <c r="AG1979" s="10"/>
      <c r="AH1979" s="10"/>
      <c r="AI1979" s="10"/>
    </row>
    <row r="1980" spans="1:35" ht="15.95" customHeight="1" x14ac:dyDescent="0.2">
      <c r="A1980" s="46" t="s">
        <v>74</v>
      </c>
      <c r="B1980" s="46" t="s">
        <v>726</v>
      </c>
      <c r="C1980" s="46" t="s">
        <v>727</v>
      </c>
      <c r="D1980" s="46" t="s">
        <v>2215</v>
      </c>
      <c r="E1980" s="50">
        <v>227</v>
      </c>
      <c r="F1980" s="47">
        <v>0.36</v>
      </c>
      <c r="G1980" s="46" t="s">
        <v>729</v>
      </c>
      <c r="H1980" s="48">
        <v>0.36</v>
      </c>
      <c r="I1980" s="46" t="s">
        <v>2216</v>
      </c>
      <c r="J1980" s="60"/>
      <c r="K1980" s="39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1"/>
      <c r="AF1980" s="10"/>
      <c r="AG1980" s="10"/>
      <c r="AH1980" s="10"/>
      <c r="AI1980" s="10"/>
    </row>
    <row r="1981" spans="1:35" ht="15.95" customHeight="1" x14ac:dyDescent="0.2">
      <c r="A1981" s="46" t="s">
        <v>75</v>
      </c>
      <c r="B1981" s="46" t="s">
        <v>726</v>
      </c>
      <c r="C1981" s="46" t="s">
        <v>727</v>
      </c>
      <c r="D1981" s="46" t="s">
        <v>2215</v>
      </c>
      <c r="E1981" s="50">
        <v>230</v>
      </c>
      <c r="F1981" s="47">
        <v>0.77</v>
      </c>
      <c r="G1981" s="46" t="s">
        <v>729</v>
      </c>
      <c r="H1981" s="48">
        <v>0.77</v>
      </c>
      <c r="I1981" s="46" t="s">
        <v>2216</v>
      </c>
      <c r="J1981" s="60"/>
      <c r="K1981" s="39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1"/>
      <c r="AF1981" s="10"/>
      <c r="AG1981" s="10"/>
      <c r="AH1981" s="10"/>
      <c r="AI1981" s="10"/>
    </row>
    <row r="1982" spans="1:35" ht="15.95" customHeight="1" x14ac:dyDescent="0.2">
      <c r="A1982" s="46" t="s">
        <v>76</v>
      </c>
      <c r="B1982" s="46" t="s">
        <v>726</v>
      </c>
      <c r="C1982" s="46" t="s">
        <v>727</v>
      </c>
      <c r="D1982" s="46" t="s">
        <v>2215</v>
      </c>
      <c r="E1982" s="46" t="s">
        <v>2236</v>
      </c>
      <c r="F1982" s="47">
        <v>2.5099999999999998</v>
      </c>
      <c r="G1982" s="46" t="s">
        <v>729</v>
      </c>
      <c r="H1982" s="48">
        <v>2.5099999999999998</v>
      </c>
      <c r="I1982" s="46" t="s">
        <v>2216</v>
      </c>
      <c r="J1982" s="60"/>
      <c r="K1982" s="39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1"/>
      <c r="AF1982" s="10"/>
      <c r="AG1982" s="10"/>
      <c r="AH1982" s="10"/>
      <c r="AI1982" s="10"/>
    </row>
    <row r="1983" spans="1:35" ht="15.95" customHeight="1" x14ac:dyDescent="0.2">
      <c r="A1983" s="46" t="s">
        <v>77</v>
      </c>
      <c r="B1983" s="46" t="s">
        <v>726</v>
      </c>
      <c r="C1983" s="46" t="s">
        <v>727</v>
      </c>
      <c r="D1983" s="46" t="s">
        <v>2215</v>
      </c>
      <c r="E1983" s="50">
        <v>248</v>
      </c>
      <c r="F1983" s="47">
        <v>0.84</v>
      </c>
      <c r="G1983" s="46" t="s">
        <v>729</v>
      </c>
      <c r="H1983" s="48">
        <v>0.84</v>
      </c>
      <c r="I1983" s="46" t="s">
        <v>2216</v>
      </c>
      <c r="J1983" s="60"/>
      <c r="K1983" s="39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1"/>
      <c r="AF1983" s="10"/>
      <c r="AG1983" s="10"/>
      <c r="AH1983" s="10"/>
      <c r="AI1983" s="10"/>
    </row>
    <row r="1984" spans="1:35" ht="15.95" customHeight="1" x14ac:dyDescent="0.2">
      <c r="A1984" s="46" t="s">
        <v>78</v>
      </c>
      <c r="B1984" s="46" t="s">
        <v>726</v>
      </c>
      <c r="C1984" s="46" t="s">
        <v>727</v>
      </c>
      <c r="D1984" s="46" t="s">
        <v>2215</v>
      </c>
      <c r="E1984" s="46" t="s">
        <v>1836</v>
      </c>
      <c r="F1984" s="47">
        <v>0.2853</v>
      </c>
      <c r="G1984" s="46" t="s">
        <v>729</v>
      </c>
      <c r="H1984" s="48">
        <v>0.2853</v>
      </c>
      <c r="I1984" s="46" t="s">
        <v>2216</v>
      </c>
      <c r="J1984" s="60"/>
      <c r="K1984" s="39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1"/>
      <c r="AF1984" s="10"/>
      <c r="AG1984" s="10"/>
      <c r="AH1984" s="10"/>
      <c r="AI1984" s="10"/>
    </row>
    <row r="1985" spans="1:35" ht="15.95" customHeight="1" x14ac:dyDescent="0.2">
      <c r="A1985" s="46" t="s">
        <v>79</v>
      </c>
      <c r="B1985" s="46" t="s">
        <v>726</v>
      </c>
      <c r="C1985" s="46" t="s">
        <v>727</v>
      </c>
      <c r="D1985" s="46" t="s">
        <v>2215</v>
      </c>
      <c r="E1985" s="50">
        <v>27</v>
      </c>
      <c r="F1985" s="47">
        <v>0.13</v>
      </c>
      <c r="G1985" s="46" t="s">
        <v>48</v>
      </c>
      <c r="H1985" s="48">
        <v>0.13</v>
      </c>
      <c r="I1985" s="46" t="s">
        <v>2216</v>
      </c>
      <c r="J1985" s="60"/>
      <c r="K1985" s="39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1"/>
      <c r="AF1985" s="10"/>
      <c r="AG1985" s="10"/>
      <c r="AH1985" s="10"/>
      <c r="AI1985" s="10"/>
    </row>
    <row r="1986" spans="1:35" ht="15.95" customHeight="1" x14ac:dyDescent="0.2">
      <c r="A1986" s="46" t="s">
        <v>80</v>
      </c>
      <c r="B1986" s="46" t="s">
        <v>726</v>
      </c>
      <c r="C1986" s="46" t="s">
        <v>727</v>
      </c>
      <c r="D1986" s="46" t="s">
        <v>2215</v>
      </c>
      <c r="E1986" s="50">
        <v>275</v>
      </c>
      <c r="F1986" s="47">
        <v>0.5</v>
      </c>
      <c r="G1986" s="46" t="s">
        <v>729</v>
      </c>
      <c r="H1986" s="48">
        <v>0.5</v>
      </c>
      <c r="I1986" s="46" t="s">
        <v>2216</v>
      </c>
      <c r="J1986" s="60"/>
      <c r="K1986" s="39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1"/>
      <c r="AF1986" s="10"/>
      <c r="AG1986" s="10"/>
      <c r="AH1986" s="10"/>
      <c r="AI1986" s="10"/>
    </row>
    <row r="1987" spans="1:35" ht="15.95" customHeight="1" x14ac:dyDescent="0.2">
      <c r="A1987" s="46" t="s">
        <v>81</v>
      </c>
      <c r="B1987" s="46" t="s">
        <v>726</v>
      </c>
      <c r="C1987" s="46" t="s">
        <v>727</v>
      </c>
      <c r="D1987" s="46" t="s">
        <v>2215</v>
      </c>
      <c r="E1987" s="50">
        <v>281</v>
      </c>
      <c r="F1987" s="47">
        <v>0.11</v>
      </c>
      <c r="G1987" s="46" t="s">
        <v>48</v>
      </c>
      <c r="H1987" s="48">
        <v>0.11</v>
      </c>
      <c r="I1987" s="46" t="s">
        <v>2237</v>
      </c>
      <c r="J1987" s="60"/>
      <c r="K1987" s="39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1"/>
      <c r="AF1987" s="10"/>
      <c r="AG1987" s="10"/>
      <c r="AH1987" s="10"/>
      <c r="AI1987" s="10"/>
    </row>
    <row r="1988" spans="1:35" ht="15.95" customHeight="1" x14ac:dyDescent="0.2">
      <c r="A1988" s="46" t="s">
        <v>82</v>
      </c>
      <c r="B1988" s="46" t="s">
        <v>726</v>
      </c>
      <c r="C1988" s="46" t="s">
        <v>727</v>
      </c>
      <c r="D1988" s="46" t="s">
        <v>2215</v>
      </c>
      <c r="E1988" s="50">
        <v>31</v>
      </c>
      <c r="F1988" s="47">
        <v>3.5799999999999998E-2</v>
      </c>
      <c r="G1988" s="46" t="s">
        <v>48</v>
      </c>
      <c r="H1988" s="48">
        <v>3.5799999999999998E-2</v>
      </c>
      <c r="I1988" s="46" t="s">
        <v>2216</v>
      </c>
      <c r="J1988" s="60"/>
      <c r="K1988" s="39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1"/>
      <c r="AF1988" s="10"/>
      <c r="AG1988" s="10"/>
      <c r="AH1988" s="10"/>
      <c r="AI1988" s="10"/>
    </row>
    <row r="1989" spans="1:35" ht="15.95" customHeight="1" x14ac:dyDescent="0.2">
      <c r="A1989" s="46" t="s">
        <v>83</v>
      </c>
      <c r="B1989" s="46" t="s">
        <v>726</v>
      </c>
      <c r="C1989" s="46" t="s">
        <v>727</v>
      </c>
      <c r="D1989" s="46" t="s">
        <v>2215</v>
      </c>
      <c r="E1989" s="50">
        <v>34</v>
      </c>
      <c r="F1989" s="47">
        <v>0.03</v>
      </c>
      <c r="G1989" s="46" t="s">
        <v>48</v>
      </c>
      <c r="H1989" s="48">
        <v>0.03</v>
      </c>
      <c r="I1989" s="46" t="s">
        <v>2216</v>
      </c>
      <c r="J1989" s="60"/>
      <c r="K1989" s="39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1"/>
      <c r="AF1989" s="10"/>
      <c r="AG1989" s="10"/>
      <c r="AH1989" s="10"/>
      <c r="AI1989" s="10"/>
    </row>
    <row r="1990" spans="1:35" ht="15.95" customHeight="1" x14ac:dyDescent="0.2">
      <c r="A1990" s="46" t="s">
        <v>84</v>
      </c>
      <c r="B1990" s="46" t="s">
        <v>726</v>
      </c>
      <c r="C1990" s="46" t="s">
        <v>727</v>
      </c>
      <c r="D1990" s="46" t="s">
        <v>2215</v>
      </c>
      <c r="E1990" s="50">
        <v>41</v>
      </c>
      <c r="F1990" s="47">
        <v>0.12</v>
      </c>
      <c r="G1990" s="46" t="s">
        <v>729</v>
      </c>
      <c r="H1990" s="48">
        <v>0.12</v>
      </c>
      <c r="I1990" s="46" t="s">
        <v>2216</v>
      </c>
      <c r="J1990" s="60"/>
      <c r="K1990" s="39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1"/>
      <c r="AF1990" s="10"/>
      <c r="AG1990" s="10"/>
      <c r="AH1990" s="10"/>
      <c r="AI1990" s="10"/>
    </row>
    <row r="1991" spans="1:35" ht="15.95" customHeight="1" x14ac:dyDescent="0.2">
      <c r="A1991" s="46" t="s">
        <v>85</v>
      </c>
      <c r="B1991" s="46" t="s">
        <v>726</v>
      </c>
      <c r="C1991" s="46" t="s">
        <v>727</v>
      </c>
      <c r="D1991" s="46" t="s">
        <v>2215</v>
      </c>
      <c r="E1991" s="50">
        <v>44</v>
      </c>
      <c r="F1991" s="47">
        <v>0.04</v>
      </c>
      <c r="G1991" s="46" t="s">
        <v>729</v>
      </c>
      <c r="H1991" s="48">
        <v>0.04</v>
      </c>
      <c r="I1991" s="46" t="s">
        <v>2216</v>
      </c>
      <c r="J1991" s="60"/>
      <c r="K1991" s="39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1"/>
      <c r="AF1991" s="10"/>
      <c r="AG1991" s="10"/>
      <c r="AH1991" s="10"/>
      <c r="AI1991" s="10"/>
    </row>
    <row r="1992" spans="1:35" ht="15.95" customHeight="1" x14ac:dyDescent="0.2">
      <c r="A1992" s="46" t="s">
        <v>86</v>
      </c>
      <c r="B1992" s="46" t="s">
        <v>726</v>
      </c>
      <c r="C1992" s="46" t="s">
        <v>727</v>
      </c>
      <c r="D1992" s="46" t="s">
        <v>2215</v>
      </c>
      <c r="E1992" s="50">
        <v>46</v>
      </c>
      <c r="F1992" s="47">
        <v>0.03</v>
      </c>
      <c r="G1992" s="46" t="s">
        <v>729</v>
      </c>
      <c r="H1992" s="48">
        <v>0.03</v>
      </c>
      <c r="I1992" s="46" t="s">
        <v>2216</v>
      </c>
      <c r="J1992" s="60"/>
      <c r="K1992" s="39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1"/>
      <c r="AF1992" s="10"/>
      <c r="AG1992" s="10"/>
      <c r="AH1992" s="10"/>
      <c r="AI1992" s="10"/>
    </row>
    <row r="1993" spans="1:35" ht="15.95" customHeight="1" x14ac:dyDescent="0.2">
      <c r="A1993" s="46" t="s">
        <v>87</v>
      </c>
      <c r="B1993" s="46" t="s">
        <v>726</v>
      </c>
      <c r="C1993" s="46" t="s">
        <v>727</v>
      </c>
      <c r="D1993" s="46" t="s">
        <v>2215</v>
      </c>
      <c r="E1993" s="50">
        <v>48</v>
      </c>
      <c r="F1993" s="47">
        <v>0.06</v>
      </c>
      <c r="G1993" s="46" t="s">
        <v>48</v>
      </c>
      <c r="H1993" s="48">
        <v>0.06</v>
      </c>
      <c r="I1993" s="46" t="s">
        <v>2216</v>
      </c>
      <c r="J1993" s="60"/>
      <c r="K1993" s="39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1"/>
      <c r="AF1993" s="10"/>
      <c r="AG1993" s="10"/>
      <c r="AH1993" s="10"/>
      <c r="AI1993" s="10"/>
    </row>
    <row r="1994" spans="1:35" ht="15.95" customHeight="1" x14ac:dyDescent="0.2">
      <c r="A1994" s="46" t="s">
        <v>88</v>
      </c>
      <c r="B1994" s="46" t="s">
        <v>726</v>
      </c>
      <c r="C1994" s="46" t="s">
        <v>727</v>
      </c>
      <c r="D1994" s="46" t="s">
        <v>2215</v>
      </c>
      <c r="E1994" s="50">
        <v>50</v>
      </c>
      <c r="F1994" s="47">
        <v>0.02</v>
      </c>
      <c r="G1994" s="46" t="s">
        <v>48</v>
      </c>
      <c r="H1994" s="48">
        <v>0.02</v>
      </c>
      <c r="I1994" s="46" t="s">
        <v>2216</v>
      </c>
      <c r="J1994" s="60"/>
      <c r="K1994" s="39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1"/>
      <c r="AF1994" s="10"/>
      <c r="AG1994" s="10"/>
      <c r="AH1994" s="10"/>
      <c r="AI1994" s="10"/>
    </row>
    <row r="1995" spans="1:35" ht="15.95" customHeight="1" x14ac:dyDescent="0.2">
      <c r="A1995" s="46" t="s">
        <v>89</v>
      </c>
      <c r="B1995" s="46" t="s">
        <v>726</v>
      </c>
      <c r="C1995" s="46" t="s">
        <v>727</v>
      </c>
      <c r="D1995" s="46" t="s">
        <v>2215</v>
      </c>
      <c r="E1995" s="50">
        <v>52</v>
      </c>
      <c r="F1995" s="47">
        <v>0.01</v>
      </c>
      <c r="G1995" s="46" t="s">
        <v>729</v>
      </c>
      <c r="H1995" s="48">
        <v>0.01</v>
      </c>
      <c r="I1995" s="46" t="s">
        <v>2216</v>
      </c>
      <c r="J1995" s="60"/>
      <c r="K1995" s="39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1"/>
      <c r="AF1995" s="10"/>
      <c r="AG1995" s="10"/>
      <c r="AH1995" s="10"/>
      <c r="AI1995" s="10"/>
    </row>
    <row r="1996" spans="1:35" ht="15.95" customHeight="1" x14ac:dyDescent="0.2">
      <c r="A1996" s="46" t="s">
        <v>90</v>
      </c>
      <c r="B1996" s="46" t="s">
        <v>726</v>
      </c>
      <c r="C1996" s="46" t="s">
        <v>727</v>
      </c>
      <c r="D1996" s="46" t="s">
        <v>2215</v>
      </c>
      <c r="E1996" s="50">
        <v>57</v>
      </c>
      <c r="F1996" s="47">
        <v>0.08</v>
      </c>
      <c r="G1996" s="46" t="s">
        <v>729</v>
      </c>
      <c r="H1996" s="48">
        <v>0.08</v>
      </c>
      <c r="I1996" s="46" t="s">
        <v>2216</v>
      </c>
      <c r="J1996" s="60"/>
      <c r="K1996" s="39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1"/>
      <c r="AF1996" s="10"/>
      <c r="AG1996" s="10"/>
      <c r="AH1996" s="10"/>
      <c r="AI1996" s="10"/>
    </row>
    <row r="1997" spans="1:35" ht="15.95" customHeight="1" x14ac:dyDescent="0.2">
      <c r="A1997" s="46" t="s">
        <v>91</v>
      </c>
      <c r="B1997" s="46" t="s">
        <v>726</v>
      </c>
      <c r="C1997" s="46" t="s">
        <v>727</v>
      </c>
      <c r="D1997" s="46" t="s">
        <v>2215</v>
      </c>
      <c r="E1997" s="50">
        <v>6</v>
      </c>
      <c r="F1997" s="47">
        <v>0.35</v>
      </c>
      <c r="G1997" s="46" t="s">
        <v>729</v>
      </c>
      <c r="H1997" s="48">
        <v>0.35</v>
      </c>
      <c r="I1997" s="46" t="s">
        <v>2216</v>
      </c>
      <c r="J1997" s="60"/>
      <c r="K1997" s="39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1"/>
      <c r="AF1997" s="10"/>
      <c r="AG1997" s="10"/>
      <c r="AH1997" s="10"/>
      <c r="AI1997" s="10"/>
    </row>
    <row r="1998" spans="1:35" ht="15.95" customHeight="1" x14ac:dyDescent="0.2">
      <c r="A1998" s="46" t="s">
        <v>92</v>
      </c>
      <c r="B1998" s="46" t="s">
        <v>726</v>
      </c>
      <c r="C1998" s="46" t="s">
        <v>727</v>
      </c>
      <c r="D1998" s="46" t="s">
        <v>2215</v>
      </c>
      <c r="E1998" s="46" t="s">
        <v>2238</v>
      </c>
      <c r="F1998" s="47">
        <v>0.35970000000000002</v>
      </c>
      <c r="G1998" s="46" t="s">
        <v>729</v>
      </c>
      <c r="H1998" s="48">
        <v>0.35970000000000002</v>
      </c>
      <c r="I1998" s="46" t="s">
        <v>2216</v>
      </c>
      <c r="J1998" s="60"/>
      <c r="K1998" s="39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1"/>
      <c r="AF1998" s="10"/>
      <c r="AG1998" s="10"/>
      <c r="AH1998" s="10"/>
      <c r="AI1998" s="10"/>
    </row>
    <row r="1999" spans="1:35" ht="15.95" customHeight="1" x14ac:dyDescent="0.2">
      <c r="A1999" s="46" t="s">
        <v>93</v>
      </c>
      <c r="B1999" s="46" t="s">
        <v>726</v>
      </c>
      <c r="C1999" s="46" t="s">
        <v>727</v>
      </c>
      <c r="D1999" s="46" t="s">
        <v>2215</v>
      </c>
      <c r="E1999" s="50">
        <v>75</v>
      </c>
      <c r="F1999" s="47">
        <v>0.84330000000000005</v>
      </c>
      <c r="G1999" s="46" t="s">
        <v>729</v>
      </c>
      <c r="H1999" s="48">
        <v>0.84330000000000005</v>
      </c>
      <c r="I1999" s="46" t="s">
        <v>2216</v>
      </c>
      <c r="J1999" s="60"/>
      <c r="K1999" s="39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1"/>
      <c r="AF1999" s="10"/>
      <c r="AG1999" s="10"/>
      <c r="AH1999" s="10"/>
      <c r="AI1999" s="10"/>
    </row>
    <row r="2000" spans="1:35" ht="15.95" customHeight="1" x14ac:dyDescent="0.2">
      <c r="A2000" s="46" t="s">
        <v>94</v>
      </c>
      <c r="B2000" s="46" t="s">
        <v>726</v>
      </c>
      <c r="C2000" s="46" t="s">
        <v>727</v>
      </c>
      <c r="D2000" s="46" t="s">
        <v>2215</v>
      </c>
      <c r="E2000" s="50">
        <v>92</v>
      </c>
      <c r="F2000" s="47">
        <v>0.25</v>
      </c>
      <c r="G2000" s="46" t="s">
        <v>729</v>
      </c>
      <c r="H2000" s="48">
        <v>0.25</v>
      </c>
      <c r="I2000" s="46" t="s">
        <v>2216</v>
      </c>
      <c r="J2000" s="60"/>
      <c r="K2000" s="39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1"/>
      <c r="AF2000" s="10"/>
      <c r="AG2000" s="10"/>
      <c r="AH2000" s="10"/>
      <c r="AI2000" s="10"/>
    </row>
    <row r="2001" spans="1:35" ht="15.95" customHeight="1" x14ac:dyDescent="0.2">
      <c r="A2001" s="171" t="s">
        <v>2334</v>
      </c>
      <c r="B2001" s="172"/>
      <c r="C2001" s="172"/>
      <c r="D2001" s="172"/>
      <c r="E2001" s="173"/>
      <c r="F2001" s="72">
        <f>SUM(F1953:F2000)</f>
        <v>20.207399999999996</v>
      </c>
      <c r="G2001" s="71"/>
      <c r="H2001" s="73">
        <f>SUM(H1953:H2000)</f>
        <v>20.207399999999996</v>
      </c>
      <c r="I2001" s="71"/>
      <c r="J2001" s="78"/>
      <c r="K2001" s="39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1"/>
      <c r="AF2001" s="10"/>
      <c r="AG2001" s="10"/>
      <c r="AH2001" s="10"/>
      <c r="AI2001" s="10"/>
    </row>
    <row r="2002" spans="1:35" ht="15.95" customHeight="1" x14ac:dyDescent="0.2">
      <c r="A2002" s="46" t="s">
        <v>54</v>
      </c>
      <c r="B2002" s="46" t="s">
        <v>726</v>
      </c>
      <c r="C2002" s="46" t="s">
        <v>727</v>
      </c>
      <c r="D2002" s="46" t="s">
        <v>2239</v>
      </c>
      <c r="E2002" s="50">
        <v>24</v>
      </c>
      <c r="F2002" s="47">
        <v>0.1153</v>
      </c>
      <c r="G2002" s="46" t="s">
        <v>729</v>
      </c>
      <c r="H2002" s="48">
        <v>0.1153</v>
      </c>
      <c r="I2002" s="46" t="s">
        <v>2240</v>
      </c>
      <c r="J2002" s="60"/>
      <c r="K2002" s="39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1"/>
      <c r="AF2002" s="10"/>
      <c r="AG2002" s="10"/>
      <c r="AH2002" s="10"/>
      <c r="AI2002" s="10"/>
    </row>
    <row r="2003" spans="1:35" ht="15.95" customHeight="1" x14ac:dyDescent="0.2">
      <c r="A2003" s="46" t="s">
        <v>55</v>
      </c>
      <c r="B2003" s="46" t="s">
        <v>726</v>
      </c>
      <c r="C2003" s="46" t="s">
        <v>727</v>
      </c>
      <c r="D2003" s="46" t="s">
        <v>2239</v>
      </c>
      <c r="E2003" s="50">
        <v>5</v>
      </c>
      <c r="F2003" s="47">
        <v>0.79</v>
      </c>
      <c r="G2003" s="46" t="s">
        <v>729</v>
      </c>
      <c r="H2003" s="48">
        <v>0.79</v>
      </c>
      <c r="I2003" s="46" t="s">
        <v>2241</v>
      </c>
      <c r="J2003" s="60"/>
      <c r="K2003" s="39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1"/>
      <c r="AF2003" s="10"/>
      <c r="AG2003" s="10"/>
      <c r="AH2003" s="10"/>
      <c r="AI2003" s="10"/>
    </row>
    <row r="2004" spans="1:35" ht="15.95" customHeight="1" x14ac:dyDescent="0.2">
      <c r="A2004" s="46" t="s">
        <v>56</v>
      </c>
      <c r="B2004" s="46" t="s">
        <v>726</v>
      </c>
      <c r="C2004" s="46" t="s">
        <v>727</v>
      </c>
      <c r="D2004" s="46" t="s">
        <v>2239</v>
      </c>
      <c r="E2004" s="46" t="s">
        <v>2242</v>
      </c>
      <c r="F2004" s="47">
        <v>0.1207</v>
      </c>
      <c r="G2004" s="46" t="s">
        <v>729</v>
      </c>
      <c r="H2004" s="48">
        <v>0.1207</v>
      </c>
      <c r="I2004" s="46" t="s">
        <v>2243</v>
      </c>
      <c r="J2004" s="60"/>
      <c r="K2004" s="39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1"/>
      <c r="AF2004" s="10"/>
      <c r="AG2004" s="10"/>
      <c r="AH2004" s="10"/>
      <c r="AI2004" s="10"/>
    </row>
    <row r="2005" spans="1:35" ht="15.95" customHeight="1" x14ac:dyDescent="0.2">
      <c r="A2005" s="46" t="s">
        <v>57</v>
      </c>
      <c r="B2005" s="46" t="s">
        <v>726</v>
      </c>
      <c r="C2005" s="46" t="s">
        <v>727</v>
      </c>
      <c r="D2005" s="46" t="s">
        <v>2239</v>
      </c>
      <c r="E2005" s="50">
        <v>7</v>
      </c>
      <c r="F2005" s="47">
        <v>0.7</v>
      </c>
      <c r="G2005" s="46" t="s">
        <v>729</v>
      </c>
      <c r="H2005" s="48">
        <v>0.7</v>
      </c>
      <c r="I2005" s="46" t="s">
        <v>2241</v>
      </c>
      <c r="J2005" s="60"/>
      <c r="K2005" s="39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1"/>
      <c r="AF2005" s="10"/>
      <c r="AG2005" s="10"/>
      <c r="AH2005" s="10"/>
      <c r="AI2005" s="10"/>
    </row>
    <row r="2006" spans="1:35" ht="15.95" customHeight="1" x14ac:dyDescent="0.2">
      <c r="A2006" s="171" t="s">
        <v>2335</v>
      </c>
      <c r="B2006" s="172"/>
      <c r="C2006" s="172"/>
      <c r="D2006" s="172"/>
      <c r="E2006" s="173"/>
      <c r="F2006" s="72">
        <f>SUM(F2002:F2005)</f>
        <v>1.726</v>
      </c>
      <c r="G2006" s="71"/>
      <c r="H2006" s="73">
        <f>SUM(H2002:H2005)</f>
        <v>1.726</v>
      </c>
      <c r="I2006" s="71"/>
      <c r="J2006" s="78"/>
      <c r="K2006" s="39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1"/>
      <c r="AF2006" s="10"/>
      <c r="AG2006" s="10"/>
      <c r="AH2006" s="10"/>
      <c r="AI2006" s="10"/>
    </row>
    <row r="2007" spans="1:35" ht="15.95" customHeight="1" x14ac:dyDescent="0.2">
      <c r="A2007" s="46" t="s">
        <v>54</v>
      </c>
      <c r="B2007" s="46" t="s">
        <v>726</v>
      </c>
      <c r="C2007" s="46" t="s">
        <v>727</v>
      </c>
      <c r="D2007" s="46" t="s">
        <v>2244</v>
      </c>
      <c r="E2007" s="50">
        <v>1</v>
      </c>
      <c r="F2007" s="47">
        <v>0.42070000000000002</v>
      </c>
      <c r="G2007" s="46" t="s">
        <v>48</v>
      </c>
      <c r="H2007" s="48">
        <v>0.42070000000000002</v>
      </c>
      <c r="I2007" s="46" t="s">
        <v>2245</v>
      </c>
      <c r="J2007" s="60"/>
      <c r="K2007" s="39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1"/>
      <c r="AF2007" s="10"/>
      <c r="AG2007" s="10"/>
      <c r="AH2007" s="10"/>
      <c r="AI2007" s="10"/>
    </row>
    <row r="2008" spans="1:35" ht="15.95" customHeight="1" x14ac:dyDescent="0.2">
      <c r="A2008" s="46" t="s">
        <v>55</v>
      </c>
      <c r="B2008" s="46" t="s">
        <v>726</v>
      </c>
      <c r="C2008" s="46" t="s">
        <v>727</v>
      </c>
      <c r="D2008" s="46" t="s">
        <v>2244</v>
      </c>
      <c r="E2008" s="46" t="s">
        <v>1124</v>
      </c>
      <c r="F2008" s="47">
        <v>0.1109</v>
      </c>
      <c r="G2008" s="46" t="s">
        <v>729</v>
      </c>
      <c r="H2008" s="48">
        <v>0.1109</v>
      </c>
      <c r="I2008" s="46" t="s">
        <v>2245</v>
      </c>
      <c r="J2008" s="60"/>
      <c r="K2008" s="39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1"/>
      <c r="AF2008" s="10"/>
      <c r="AG2008" s="10"/>
      <c r="AH2008" s="10"/>
      <c r="AI2008" s="10"/>
    </row>
    <row r="2009" spans="1:35" ht="15.95" customHeight="1" x14ac:dyDescent="0.2">
      <c r="A2009" s="46" t="s">
        <v>56</v>
      </c>
      <c r="B2009" s="46" t="s">
        <v>726</v>
      </c>
      <c r="C2009" s="46" t="s">
        <v>727</v>
      </c>
      <c r="D2009" s="46" t="s">
        <v>2244</v>
      </c>
      <c r="E2009" s="46" t="s">
        <v>1263</v>
      </c>
      <c r="F2009" s="47">
        <v>3.3799999999999997E-2</v>
      </c>
      <c r="G2009" s="46" t="s">
        <v>729</v>
      </c>
      <c r="H2009" s="48">
        <v>3.3799999999999997E-2</v>
      </c>
      <c r="I2009" s="46" t="s">
        <v>2245</v>
      </c>
      <c r="J2009" s="60"/>
      <c r="K2009" s="39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1"/>
      <c r="AF2009" s="10"/>
      <c r="AG2009" s="10"/>
      <c r="AH2009" s="10"/>
      <c r="AI2009" s="10"/>
    </row>
    <row r="2010" spans="1:35" ht="15.95" customHeight="1" x14ac:dyDescent="0.2">
      <c r="A2010" s="46" t="s">
        <v>57</v>
      </c>
      <c r="B2010" s="43" t="s">
        <v>726</v>
      </c>
      <c r="C2010" s="43" t="s">
        <v>727</v>
      </c>
      <c r="D2010" s="43" t="s">
        <v>2244</v>
      </c>
      <c r="E2010" s="43" t="s">
        <v>2246</v>
      </c>
      <c r="F2010" s="44">
        <v>1.5583</v>
      </c>
      <c r="G2010" s="43" t="s">
        <v>729</v>
      </c>
      <c r="H2010" s="45">
        <v>1.5583</v>
      </c>
      <c r="I2010" s="46" t="s">
        <v>2245</v>
      </c>
      <c r="J2010" s="61"/>
      <c r="K2010" s="38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1"/>
      <c r="AF2010" s="10"/>
      <c r="AG2010" s="10"/>
      <c r="AH2010" s="10"/>
      <c r="AI2010" s="10"/>
    </row>
    <row r="2011" spans="1:35" ht="15.95" customHeight="1" x14ac:dyDescent="0.2">
      <c r="A2011" s="46" t="s">
        <v>58</v>
      </c>
      <c r="B2011" s="46" t="s">
        <v>726</v>
      </c>
      <c r="C2011" s="46" t="s">
        <v>727</v>
      </c>
      <c r="D2011" s="46" t="s">
        <v>2244</v>
      </c>
      <c r="E2011" s="50">
        <v>13</v>
      </c>
      <c r="F2011" s="47">
        <v>0.51890000000000003</v>
      </c>
      <c r="G2011" s="46" t="s">
        <v>48</v>
      </c>
      <c r="H2011" s="48">
        <v>0.51890000000000003</v>
      </c>
      <c r="I2011" s="46" t="s">
        <v>2245</v>
      </c>
      <c r="J2011" s="60"/>
      <c r="K2011" s="39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1"/>
      <c r="AF2011" s="10"/>
      <c r="AG2011" s="10"/>
      <c r="AH2011" s="10"/>
      <c r="AI2011" s="10"/>
    </row>
    <row r="2012" spans="1:35" ht="15.95" customHeight="1" x14ac:dyDescent="0.2">
      <c r="A2012" s="46" t="s">
        <v>59</v>
      </c>
      <c r="B2012" s="46" t="s">
        <v>726</v>
      </c>
      <c r="C2012" s="46" t="s">
        <v>727</v>
      </c>
      <c r="D2012" s="46" t="s">
        <v>2244</v>
      </c>
      <c r="E2012" s="46" t="s">
        <v>840</v>
      </c>
      <c r="F2012" s="47">
        <v>9.1000000000000004E-3</v>
      </c>
      <c r="G2012" s="46" t="s">
        <v>717</v>
      </c>
      <c r="H2012" s="48">
        <v>9.1000000000000004E-3</v>
      </c>
      <c r="I2012" s="46" t="s">
        <v>2247</v>
      </c>
      <c r="J2012" s="60"/>
      <c r="K2012" s="39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1"/>
      <c r="AF2012" s="10"/>
      <c r="AG2012" s="10"/>
      <c r="AH2012" s="10"/>
      <c r="AI2012" s="10"/>
    </row>
    <row r="2013" spans="1:35" ht="15.95" customHeight="1" x14ac:dyDescent="0.2">
      <c r="A2013" s="46" t="s">
        <v>60</v>
      </c>
      <c r="B2013" s="46" t="s">
        <v>726</v>
      </c>
      <c r="C2013" s="46" t="s">
        <v>727</v>
      </c>
      <c r="D2013" s="46" t="s">
        <v>2244</v>
      </c>
      <c r="E2013" s="46" t="s">
        <v>841</v>
      </c>
      <c r="F2013" s="47">
        <v>7.0300000000000001E-2</v>
      </c>
      <c r="G2013" s="46" t="s">
        <v>729</v>
      </c>
      <c r="H2013" s="48">
        <v>7.0300000000000001E-2</v>
      </c>
      <c r="I2013" s="46" t="s">
        <v>2247</v>
      </c>
      <c r="J2013" s="60"/>
      <c r="K2013" s="39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1"/>
      <c r="AF2013" s="10"/>
      <c r="AG2013" s="10"/>
      <c r="AH2013" s="10"/>
      <c r="AI2013" s="10"/>
    </row>
    <row r="2014" spans="1:35" ht="15.95" customHeight="1" x14ac:dyDescent="0.2">
      <c r="A2014" s="46" t="s">
        <v>61</v>
      </c>
      <c r="B2014" s="46" t="s">
        <v>726</v>
      </c>
      <c r="C2014" s="46" t="s">
        <v>727</v>
      </c>
      <c r="D2014" s="46" t="s">
        <v>2244</v>
      </c>
      <c r="E2014" s="46" t="s">
        <v>1129</v>
      </c>
      <c r="F2014" s="47">
        <v>1.23</v>
      </c>
      <c r="G2014" s="46" t="s">
        <v>729</v>
      </c>
      <c r="H2014" s="48">
        <v>1.23</v>
      </c>
      <c r="I2014" s="46" t="s">
        <v>2245</v>
      </c>
      <c r="J2014" s="60"/>
      <c r="K2014" s="39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1"/>
      <c r="AF2014" s="10"/>
      <c r="AG2014" s="10"/>
      <c r="AH2014" s="10"/>
      <c r="AI2014" s="10"/>
    </row>
    <row r="2015" spans="1:35" ht="15.95" customHeight="1" x14ac:dyDescent="0.2">
      <c r="A2015" s="46" t="s">
        <v>62</v>
      </c>
      <c r="B2015" s="46" t="s">
        <v>726</v>
      </c>
      <c r="C2015" s="46" t="s">
        <v>727</v>
      </c>
      <c r="D2015" s="46" t="s">
        <v>2244</v>
      </c>
      <c r="E2015" s="50">
        <v>25</v>
      </c>
      <c r="F2015" s="47">
        <v>0.69</v>
      </c>
      <c r="G2015" s="46" t="s">
        <v>729</v>
      </c>
      <c r="H2015" s="48">
        <v>0.69</v>
      </c>
      <c r="I2015" s="46" t="s">
        <v>2245</v>
      </c>
      <c r="J2015" s="60"/>
      <c r="K2015" s="39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1"/>
      <c r="AF2015" s="10"/>
      <c r="AG2015" s="10"/>
      <c r="AH2015" s="10"/>
      <c r="AI2015" s="10"/>
    </row>
    <row r="2016" spans="1:35" ht="15.95" customHeight="1" x14ac:dyDescent="0.2">
      <c r="A2016" s="46" t="s">
        <v>63</v>
      </c>
      <c r="B2016" s="46" t="s">
        <v>726</v>
      </c>
      <c r="C2016" s="46" t="s">
        <v>727</v>
      </c>
      <c r="D2016" s="46" t="s">
        <v>2244</v>
      </c>
      <c r="E2016" s="46" t="s">
        <v>1733</v>
      </c>
      <c r="F2016" s="47">
        <v>0.03</v>
      </c>
      <c r="G2016" s="46" t="s">
        <v>729</v>
      </c>
      <c r="H2016" s="48">
        <v>0.03</v>
      </c>
      <c r="I2016" s="46" t="s">
        <v>2248</v>
      </c>
      <c r="J2016" s="60"/>
      <c r="K2016" s="39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1"/>
      <c r="AF2016" s="10"/>
      <c r="AG2016" s="10"/>
      <c r="AH2016" s="10"/>
      <c r="AI2016" s="10"/>
    </row>
    <row r="2017" spans="1:35" ht="15.95" customHeight="1" x14ac:dyDescent="0.2">
      <c r="A2017" s="46" t="s">
        <v>64</v>
      </c>
      <c r="B2017" s="46" t="s">
        <v>726</v>
      </c>
      <c r="C2017" s="46" t="s">
        <v>727</v>
      </c>
      <c r="D2017" s="46" t="s">
        <v>2244</v>
      </c>
      <c r="E2017" s="50">
        <v>29</v>
      </c>
      <c r="F2017" s="47">
        <v>0.28189999999999998</v>
      </c>
      <c r="G2017" s="46" t="s">
        <v>729</v>
      </c>
      <c r="H2017" s="48">
        <v>0.28189999999999998</v>
      </c>
      <c r="I2017" s="46" t="s">
        <v>2245</v>
      </c>
      <c r="J2017" s="60"/>
      <c r="K2017" s="39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1"/>
      <c r="AF2017" s="10"/>
      <c r="AG2017" s="10"/>
      <c r="AH2017" s="10"/>
      <c r="AI2017" s="10"/>
    </row>
    <row r="2018" spans="1:35" ht="15.95" customHeight="1" x14ac:dyDescent="0.2">
      <c r="A2018" s="46" t="s">
        <v>65</v>
      </c>
      <c r="B2018" s="46" t="s">
        <v>726</v>
      </c>
      <c r="C2018" s="46" t="s">
        <v>727</v>
      </c>
      <c r="D2018" s="46" t="s">
        <v>2244</v>
      </c>
      <c r="E2018" s="50">
        <v>3</v>
      </c>
      <c r="F2018" s="47">
        <v>0.31</v>
      </c>
      <c r="G2018" s="46" t="s">
        <v>729</v>
      </c>
      <c r="H2018" s="48">
        <v>0.31</v>
      </c>
      <c r="I2018" s="46" t="s">
        <v>2245</v>
      </c>
      <c r="J2018" s="60"/>
      <c r="K2018" s="39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1"/>
      <c r="AF2018" s="10"/>
      <c r="AG2018" s="10"/>
      <c r="AH2018" s="10"/>
      <c r="AI2018" s="10"/>
    </row>
    <row r="2019" spans="1:35" ht="15.95" customHeight="1" x14ac:dyDescent="0.2">
      <c r="A2019" s="46" t="s">
        <v>66</v>
      </c>
      <c r="B2019" s="46" t="s">
        <v>726</v>
      </c>
      <c r="C2019" s="46" t="s">
        <v>727</v>
      </c>
      <c r="D2019" s="46" t="s">
        <v>2244</v>
      </c>
      <c r="E2019" s="50">
        <v>42</v>
      </c>
      <c r="F2019" s="47">
        <v>0.1002</v>
      </c>
      <c r="G2019" s="46" t="s">
        <v>48</v>
      </c>
      <c r="H2019" s="48">
        <v>0.1002</v>
      </c>
      <c r="I2019" s="46" t="s">
        <v>2245</v>
      </c>
      <c r="J2019" s="60"/>
      <c r="K2019" s="39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1"/>
      <c r="AF2019" s="10"/>
      <c r="AG2019" s="10"/>
      <c r="AH2019" s="10"/>
      <c r="AI2019" s="10"/>
    </row>
    <row r="2020" spans="1:35" ht="15.95" customHeight="1" x14ac:dyDescent="0.2">
      <c r="A2020" s="46" t="s">
        <v>67</v>
      </c>
      <c r="B2020" s="46" t="s">
        <v>726</v>
      </c>
      <c r="C2020" s="46" t="s">
        <v>727</v>
      </c>
      <c r="D2020" s="46" t="s">
        <v>2244</v>
      </c>
      <c r="E2020" s="46" t="s">
        <v>1787</v>
      </c>
      <c r="F2020" s="47">
        <v>0.3</v>
      </c>
      <c r="G2020" s="46" t="s">
        <v>729</v>
      </c>
      <c r="H2020" s="48">
        <v>0.3</v>
      </c>
      <c r="I2020" s="46" t="s">
        <v>2245</v>
      </c>
      <c r="J2020" s="60"/>
      <c r="K2020" s="39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1"/>
      <c r="AF2020" s="10"/>
      <c r="AG2020" s="10"/>
      <c r="AH2020" s="10"/>
      <c r="AI2020" s="10"/>
    </row>
    <row r="2021" spans="1:35" ht="15.95" customHeight="1" x14ac:dyDescent="0.2">
      <c r="A2021" s="46" t="s">
        <v>68</v>
      </c>
      <c r="B2021" s="46" t="s">
        <v>726</v>
      </c>
      <c r="C2021" s="46" t="s">
        <v>727</v>
      </c>
      <c r="D2021" s="46" t="s">
        <v>2244</v>
      </c>
      <c r="E2021" s="50">
        <v>5</v>
      </c>
      <c r="F2021" s="47">
        <v>0.1009</v>
      </c>
      <c r="G2021" s="46" t="s">
        <v>729</v>
      </c>
      <c r="H2021" s="48">
        <v>0.1009</v>
      </c>
      <c r="I2021" s="46" t="s">
        <v>2245</v>
      </c>
      <c r="J2021" s="60"/>
      <c r="K2021" s="39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1"/>
      <c r="AF2021" s="10"/>
      <c r="AG2021" s="10"/>
      <c r="AH2021" s="10"/>
      <c r="AI2021" s="10"/>
    </row>
    <row r="2022" spans="1:35" ht="15.95" customHeight="1" x14ac:dyDescent="0.2">
      <c r="A2022" s="171" t="s">
        <v>2336</v>
      </c>
      <c r="B2022" s="172"/>
      <c r="C2022" s="172"/>
      <c r="D2022" s="172"/>
      <c r="E2022" s="173"/>
      <c r="F2022" s="72">
        <f>SUM(F2007:F2021)</f>
        <v>5.7650000000000006</v>
      </c>
      <c r="G2022" s="71"/>
      <c r="H2022" s="73">
        <f>SUM(H2007:H2021)</f>
        <v>5.7650000000000006</v>
      </c>
      <c r="I2022" s="71"/>
      <c r="J2022" s="78"/>
      <c r="K2022" s="39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1"/>
      <c r="AF2022" s="10"/>
      <c r="AG2022" s="10"/>
      <c r="AH2022" s="10"/>
      <c r="AI2022" s="10"/>
    </row>
    <row r="2023" spans="1:35" ht="15.95" customHeight="1" x14ac:dyDescent="0.2">
      <c r="A2023" s="46" t="s">
        <v>54</v>
      </c>
      <c r="B2023" s="46" t="s">
        <v>726</v>
      </c>
      <c r="C2023" s="46" t="s">
        <v>727</v>
      </c>
      <c r="D2023" s="46" t="s">
        <v>2249</v>
      </c>
      <c r="E2023" s="50">
        <v>1</v>
      </c>
      <c r="F2023" s="47">
        <v>0.32</v>
      </c>
      <c r="G2023" s="46" t="s">
        <v>729</v>
      </c>
      <c r="H2023" s="48">
        <v>0.32</v>
      </c>
      <c r="I2023" s="46" t="s">
        <v>2250</v>
      </c>
      <c r="J2023" s="60"/>
      <c r="K2023" s="39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1"/>
      <c r="AF2023" s="10"/>
      <c r="AG2023" s="10"/>
      <c r="AH2023" s="10"/>
      <c r="AI2023" s="10"/>
    </row>
    <row r="2024" spans="1:35" ht="15.95" customHeight="1" x14ac:dyDescent="0.2">
      <c r="A2024" s="46" t="s">
        <v>55</v>
      </c>
      <c r="B2024" s="46" t="s">
        <v>726</v>
      </c>
      <c r="C2024" s="46" t="s">
        <v>727</v>
      </c>
      <c r="D2024" s="46" t="s">
        <v>2249</v>
      </c>
      <c r="E2024" s="50">
        <v>114</v>
      </c>
      <c r="F2024" s="47">
        <v>2.0299999999999998</v>
      </c>
      <c r="G2024" s="46" t="s">
        <v>729</v>
      </c>
      <c r="H2024" s="48">
        <v>2.0299999999999998</v>
      </c>
      <c r="I2024" s="46" t="s">
        <v>2250</v>
      </c>
      <c r="J2024" s="60"/>
      <c r="K2024" s="39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1"/>
      <c r="AF2024" s="10"/>
      <c r="AG2024" s="10"/>
      <c r="AH2024" s="10"/>
      <c r="AI2024" s="10"/>
    </row>
    <row r="2025" spans="1:35" ht="15.95" customHeight="1" x14ac:dyDescent="0.2">
      <c r="A2025" s="46" t="s">
        <v>56</v>
      </c>
      <c r="B2025" s="46" t="s">
        <v>726</v>
      </c>
      <c r="C2025" s="46" t="s">
        <v>727</v>
      </c>
      <c r="D2025" s="46" t="s">
        <v>2249</v>
      </c>
      <c r="E2025" s="50">
        <v>115</v>
      </c>
      <c r="F2025" s="47">
        <v>0.48</v>
      </c>
      <c r="G2025" s="46" t="s">
        <v>729</v>
      </c>
      <c r="H2025" s="48">
        <v>0.48</v>
      </c>
      <c r="I2025" s="46" t="s">
        <v>2250</v>
      </c>
      <c r="J2025" s="60"/>
      <c r="K2025" s="39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1"/>
      <c r="AF2025" s="10"/>
      <c r="AG2025" s="10"/>
      <c r="AH2025" s="10"/>
      <c r="AI2025" s="10"/>
    </row>
    <row r="2026" spans="1:35" ht="15.95" customHeight="1" x14ac:dyDescent="0.2">
      <c r="A2026" s="46" t="s">
        <v>57</v>
      </c>
      <c r="B2026" s="46" t="s">
        <v>726</v>
      </c>
      <c r="C2026" s="46" t="s">
        <v>727</v>
      </c>
      <c r="D2026" s="46" t="s">
        <v>2249</v>
      </c>
      <c r="E2026" s="50">
        <v>127</v>
      </c>
      <c r="F2026" s="47">
        <v>0.6</v>
      </c>
      <c r="G2026" s="46" t="s">
        <v>729</v>
      </c>
      <c r="H2026" s="48">
        <v>0.6</v>
      </c>
      <c r="I2026" s="46" t="s">
        <v>2250</v>
      </c>
      <c r="J2026" s="60"/>
      <c r="K2026" s="39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1"/>
      <c r="AF2026" s="10"/>
      <c r="AG2026" s="10"/>
      <c r="AH2026" s="10"/>
      <c r="AI2026" s="10"/>
    </row>
    <row r="2027" spans="1:35" ht="15.95" customHeight="1" x14ac:dyDescent="0.2">
      <c r="A2027" s="46" t="s">
        <v>58</v>
      </c>
      <c r="B2027" s="46" t="s">
        <v>726</v>
      </c>
      <c r="C2027" s="46" t="s">
        <v>727</v>
      </c>
      <c r="D2027" s="46" t="s">
        <v>2249</v>
      </c>
      <c r="E2027" s="46" t="s">
        <v>2218</v>
      </c>
      <c r="F2027" s="47">
        <v>0.49</v>
      </c>
      <c r="G2027" s="46" t="s">
        <v>729</v>
      </c>
      <c r="H2027" s="48">
        <v>0.49</v>
      </c>
      <c r="I2027" s="46" t="s">
        <v>2250</v>
      </c>
      <c r="J2027" s="60"/>
      <c r="K2027" s="39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1"/>
      <c r="AF2027" s="10"/>
      <c r="AG2027" s="10"/>
      <c r="AH2027" s="10"/>
      <c r="AI2027" s="10"/>
    </row>
    <row r="2028" spans="1:35" ht="15.95" customHeight="1" x14ac:dyDescent="0.2">
      <c r="A2028" s="46" t="s">
        <v>59</v>
      </c>
      <c r="B2028" s="46" t="s">
        <v>726</v>
      </c>
      <c r="C2028" s="46" t="s">
        <v>727</v>
      </c>
      <c r="D2028" s="46" t="s">
        <v>2249</v>
      </c>
      <c r="E2028" s="46" t="s">
        <v>1683</v>
      </c>
      <c r="F2028" s="47">
        <v>0.43</v>
      </c>
      <c r="G2028" s="46" t="s">
        <v>729</v>
      </c>
      <c r="H2028" s="48">
        <v>0.43</v>
      </c>
      <c r="I2028" s="46" t="s">
        <v>2250</v>
      </c>
      <c r="J2028" s="60"/>
      <c r="K2028" s="39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1"/>
      <c r="AF2028" s="10"/>
      <c r="AG2028" s="10"/>
      <c r="AH2028" s="10"/>
      <c r="AI2028" s="10"/>
    </row>
    <row r="2029" spans="1:35" ht="15.95" customHeight="1" x14ac:dyDescent="0.2">
      <c r="A2029" s="46" t="s">
        <v>60</v>
      </c>
      <c r="B2029" s="46" t="s">
        <v>726</v>
      </c>
      <c r="C2029" s="46" t="s">
        <v>727</v>
      </c>
      <c r="D2029" s="46" t="s">
        <v>2249</v>
      </c>
      <c r="E2029" s="50">
        <v>170</v>
      </c>
      <c r="F2029" s="47">
        <v>1.37</v>
      </c>
      <c r="G2029" s="46" t="s">
        <v>729</v>
      </c>
      <c r="H2029" s="48">
        <v>1.37</v>
      </c>
      <c r="I2029" s="46" t="s">
        <v>2250</v>
      </c>
      <c r="J2029" s="60"/>
      <c r="K2029" s="39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1"/>
      <c r="AF2029" s="10"/>
      <c r="AG2029" s="10"/>
      <c r="AH2029" s="10"/>
      <c r="AI2029" s="10"/>
    </row>
    <row r="2030" spans="1:35" ht="15.95" customHeight="1" x14ac:dyDescent="0.2">
      <c r="A2030" s="46" t="s">
        <v>61</v>
      </c>
      <c r="B2030" s="46" t="s">
        <v>726</v>
      </c>
      <c r="C2030" s="46" t="s">
        <v>727</v>
      </c>
      <c r="D2030" s="46" t="s">
        <v>2249</v>
      </c>
      <c r="E2030" s="50">
        <v>173</v>
      </c>
      <c r="F2030" s="47">
        <v>7.0000000000000007E-2</v>
      </c>
      <c r="G2030" s="46" t="s">
        <v>729</v>
      </c>
      <c r="H2030" s="48">
        <v>7.0000000000000007E-2</v>
      </c>
      <c r="I2030" s="46" t="s">
        <v>2250</v>
      </c>
      <c r="J2030" s="60"/>
      <c r="K2030" s="39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1"/>
      <c r="AF2030" s="10"/>
      <c r="AG2030" s="10"/>
      <c r="AH2030" s="10"/>
      <c r="AI2030" s="10"/>
    </row>
    <row r="2031" spans="1:35" ht="15.95" customHeight="1" x14ac:dyDescent="0.2">
      <c r="A2031" s="46" t="s">
        <v>62</v>
      </c>
      <c r="B2031" s="46" t="s">
        <v>726</v>
      </c>
      <c r="C2031" s="46" t="s">
        <v>727</v>
      </c>
      <c r="D2031" s="46" t="s">
        <v>2249</v>
      </c>
      <c r="E2031" s="46" t="s">
        <v>2251</v>
      </c>
      <c r="F2031" s="47">
        <v>0.14149999999999999</v>
      </c>
      <c r="G2031" s="46" t="s">
        <v>717</v>
      </c>
      <c r="H2031" s="48">
        <v>0.14149999999999999</v>
      </c>
      <c r="I2031" s="46" t="s">
        <v>2252</v>
      </c>
      <c r="J2031" s="60"/>
      <c r="K2031" s="39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1"/>
      <c r="AF2031" s="10"/>
      <c r="AG2031" s="10"/>
      <c r="AH2031" s="10"/>
      <c r="AI2031" s="10"/>
    </row>
    <row r="2032" spans="1:35" ht="15.95" customHeight="1" x14ac:dyDescent="0.2">
      <c r="A2032" s="46" t="s">
        <v>63</v>
      </c>
      <c r="B2032" s="46" t="s">
        <v>726</v>
      </c>
      <c r="C2032" s="46" t="s">
        <v>727</v>
      </c>
      <c r="D2032" s="46" t="s">
        <v>2249</v>
      </c>
      <c r="E2032" s="46" t="s">
        <v>1325</v>
      </c>
      <c r="F2032" s="47">
        <v>0.1183</v>
      </c>
      <c r="G2032" s="46" t="s">
        <v>30</v>
      </c>
      <c r="H2032" s="48">
        <v>0.1183</v>
      </c>
      <c r="I2032" s="46" t="s">
        <v>2252</v>
      </c>
      <c r="J2032" s="49" t="s">
        <v>2253</v>
      </c>
      <c r="K2032" s="39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1"/>
      <c r="AF2032" s="10"/>
      <c r="AG2032" s="10"/>
      <c r="AH2032" s="10"/>
      <c r="AI2032" s="10"/>
    </row>
    <row r="2033" spans="1:35" ht="15.95" customHeight="1" x14ac:dyDescent="0.2">
      <c r="A2033" s="46" t="s">
        <v>64</v>
      </c>
      <c r="B2033" s="46" t="s">
        <v>726</v>
      </c>
      <c r="C2033" s="46" t="s">
        <v>727</v>
      </c>
      <c r="D2033" s="46" t="s">
        <v>2249</v>
      </c>
      <c r="E2033" s="46" t="s">
        <v>2254</v>
      </c>
      <c r="F2033" s="47">
        <v>0.23100000000000001</v>
      </c>
      <c r="G2033" s="46" t="s">
        <v>717</v>
      </c>
      <c r="H2033" s="48">
        <v>0.23100000000000001</v>
      </c>
      <c r="I2033" s="46" t="s">
        <v>2255</v>
      </c>
      <c r="J2033" s="60"/>
      <c r="K2033" s="39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1"/>
      <c r="AF2033" s="10"/>
      <c r="AG2033" s="10"/>
      <c r="AH2033" s="10"/>
      <c r="AI2033" s="10"/>
    </row>
    <row r="2034" spans="1:35" ht="15.95" customHeight="1" x14ac:dyDescent="0.2">
      <c r="A2034" s="46" t="s">
        <v>65</v>
      </c>
      <c r="B2034" s="46" t="s">
        <v>726</v>
      </c>
      <c r="C2034" s="46" t="s">
        <v>727</v>
      </c>
      <c r="D2034" s="46" t="s">
        <v>2249</v>
      </c>
      <c r="E2034" s="50">
        <v>19</v>
      </c>
      <c r="F2034" s="47">
        <v>0.18</v>
      </c>
      <c r="G2034" s="46" t="s">
        <v>37</v>
      </c>
      <c r="H2034" s="48">
        <v>0.18</v>
      </c>
      <c r="I2034" s="46" t="s">
        <v>2256</v>
      </c>
      <c r="J2034" s="60"/>
      <c r="K2034" s="39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1"/>
      <c r="AF2034" s="10"/>
      <c r="AG2034" s="10"/>
      <c r="AH2034" s="10"/>
      <c r="AI2034" s="10"/>
    </row>
    <row r="2035" spans="1:35" ht="15.95" customHeight="1" x14ac:dyDescent="0.2">
      <c r="A2035" s="46" t="s">
        <v>66</v>
      </c>
      <c r="B2035" s="46" t="s">
        <v>726</v>
      </c>
      <c r="C2035" s="46" t="s">
        <v>727</v>
      </c>
      <c r="D2035" s="46" t="s">
        <v>2249</v>
      </c>
      <c r="E2035" s="50">
        <v>20</v>
      </c>
      <c r="F2035" s="47">
        <v>0.08</v>
      </c>
      <c r="G2035" s="46" t="s">
        <v>729</v>
      </c>
      <c r="H2035" s="48">
        <v>0.08</v>
      </c>
      <c r="I2035" s="46" t="s">
        <v>2250</v>
      </c>
      <c r="J2035" s="60"/>
      <c r="K2035" s="39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1"/>
      <c r="AF2035" s="10"/>
      <c r="AG2035" s="10"/>
      <c r="AH2035" s="10"/>
      <c r="AI2035" s="10"/>
    </row>
    <row r="2036" spans="1:35" ht="15.95" customHeight="1" x14ac:dyDescent="0.2">
      <c r="A2036" s="46" t="s">
        <v>67</v>
      </c>
      <c r="B2036" s="46" t="s">
        <v>726</v>
      </c>
      <c r="C2036" s="46" t="s">
        <v>727</v>
      </c>
      <c r="D2036" s="46" t="s">
        <v>2249</v>
      </c>
      <c r="E2036" s="46" t="s">
        <v>794</v>
      </c>
      <c r="F2036" s="47">
        <v>0.23</v>
      </c>
      <c r="G2036" s="46" t="s">
        <v>729</v>
      </c>
      <c r="H2036" s="48">
        <v>0.23</v>
      </c>
      <c r="I2036" s="46" t="s">
        <v>2250</v>
      </c>
      <c r="J2036" s="60"/>
      <c r="K2036" s="39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1"/>
      <c r="AF2036" s="10"/>
      <c r="AG2036" s="10"/>
      <c r="AH2036" s="10"/>
      <c r="AI2036" s="10"/>
    </row>
    <row r="2037" spans="1:35" ht="15.95" customHeight="1" x14ac:dyDescent="0.2">
      <c r="A2037" s="178" t="s">
        <v>68</v>
      </c>
      <c r="B2037" s="178" t="s">
        <v>726</v>
      </c>
      <c r="C2037" s="178" t="s">
        <v>727</v>
      </c>
      <c r="D2037" s="178" t="s">
        <v>2249</v>
      </c>
      <c r="E2037" s="178" t="s">
        <v>2257</v>
      </c>
      <c r="F2037" s="176">
        <v>1.0488999999999999</v>
      </c>
      <c r="G2037" s="46" t="s">
        <v>714</v>
      </c>
      <c r="H2037" s="46">
        <v>0.99419999999999997</v>
      </c>
      <c r="I2037" s="180" t="s">
        <v>2255</v>
      </c>
      <c r="J2037" s="186"/>
      <c r="K2037" s="4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1"/>
      <c r="AF2037" s="10"/>
      <c r="AG2037" s="10"/>
      <c r="AH2037" s="10"/>
      <c r="AI2037" s="10"/>
    </row>
    <row r="2038" spans="1:35" ht="15.95" customHeight="1" x14ac:dyDescent="0.2">
      <c r="A2038" s="190"/>
      <c r="B2038" s="190"/>
      <c r="C2038" s="190"/>
      <c r="D2038" s="190"/>
      <c r="E2038" s="190"/>
      <c r="F2038" s="189"/>
      <c r="G2038" s="46" t="s">
        <v>719</v>
      </c>
      <c r="H2038" s="62">
        <v>4.1500000000000002E-2</v>
      </c>
      <c r="I2038" s="191"/>
      <c r="J2038" s="187"/>
      <c r="K2038" s="4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1"/>
      <c r="AF2038" s="10"/>
      <c r="AG2038" s="10"/>
      <c r="AH2038" s="10"/>
      <c r="AI2038" s="10"/>
    </row>
    <row r="2039" spans="1:35" ht="15.95" customHeight="1" x14ac:dyDescent="0.2">
      <c r="A2039" s="179"/>
      <c r="B2039" s="179"/>
      <c r="C2039" s="179"/>
      <c r="D2039" s="179"/>
      <c r="E2039" s="179"/>
      <c r="F2039" s="177"/>
      <c r="G2039" s="46" t="s">
        <v>48</v>
      </c>
      <c r="H2039" s="62">
        <v>1.32E-2</v>
      </c>
      <c r="I2039" s="181"/>
      <c r="J2039" s="188"/>
      <c r="K2039" s="4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1"/>
      <c r="AF2039" s="10"/>
      <c r="AG2039" s="10"/>
      <c r="AH2039" s="10"/>
      <c r="AI2039" s="10"/>
    </row>
    <row r="2040" spans="1:35" ht="15.95" customHeight="1" x14ac:dyDescent="0.2">
      <c r="A2040" s="46" t="s">
        <v>69</v>
      </c>
      <c r="B2040" s="46" t="s">
        <v>726</v>
      </c>
      <c r="C2040" s="46" t="s">
        <v>727</v>
      </c>
      <c r="D2040" s="46" t="s">
        <v>2249</v>
      </c>
      <c r="E2040" s="50">
        <v>221</v>
      </c>
      <c r="F2040" s="47">
        <v>0.43</v>
      </c>
      <c r="G2040" s="46" t="s">
        <v>729</v>
      </c>
      <c r="H2040" s="48">
        <v>0.43</v>
      </c>
      <c r="I2040" s="46" t="s">
        <v>2250</v>
      </c>
      <c r="J2040" s="60"/>
      <c r="K2040" s="39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1"/>
      <c r="AF2040" s="10"/>
      <c r="AG2040" s="10"/>
      <c r="AH2040" s="10"/>
      <c r="AI2040" s="10"/>
    </row>
    <row r="2041" spans="1:35" ht="15.95" customHeight="1" x14ac:dyDescent="0.2">
      <c r="A2041" s="46" t="s">
        <v>70</v>
      </c>
      <c r="B2041" s="46" t="s">
        <v>726</v>
      </c>
      <c r="C2041" s="46" t="s">
        <v>727</v>
      </c>
      <c r="D2041" s="46" t="s">
        <v>2249</v>
      </c>
      <c r="E2041" s="50">
        <v>227</v>
      </c>
      <c r="F2041" s="47">
        <v>0.33</v>
      </c>
      <c r="G2041" s="46" t="s">
        <v>729</v>
      </c>
      <c r="H2041" s="48">
        <v>0.33</v>
      </c>
      <c r="I2041" s="46" t="s">
        <v>2250</v>
      </c>
      <c r="J2041" s="60"/>
      <c r="K2041" s="39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1"/>
      <c r="AF2041" s="10"/>
      <c r="AG2041" s="10"/>
      <c r="AH2041" s="10"/>
      <c r="AI2041" s="10"/>
    </row>
    <row r="2042" spans="1:35" ht="15.95" customHeight="1" x14ac:dyDescent="0.2">
      <c r="A2042" s="178" t="s">
        <v>71</v>
      </c>
      <c r="B2042" s="178" t="s">
        <v>726</v>
      </c>
      <c r="C2042" s="178" t="s">
        <v>727</v>
      </c>
      <c r="D2042" s="178" t="s">
        <v>2249</v>
      </c>
      <c r="E2042" s="184">
        <v>233</v>
      </c>
      <c r="F2042" s="176">
        <v>1.0571999999999999</v>
      </c>
      <c r="G2042" s="46" t="s">
        <v>718</v>
      </c>
      <c r="H2042" s="46">
        <v>0.81979999999999997</v>
      </c>
      <c r="I2042" s="180" t="s">
        <v>2252</v>
      </c>
      <c r="J2042" s="174"/>
      <c r="K2042" s="39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1"/>
      <c r="AF2042" s="10"/>
      <c r="AG2042" s="10"/>
      <c r="AH2042" s="10"/>
      <c r="AI2042" s="10"/>
    </row>
    <row r="2043" spans="1:35" ht="15.95" customHeight="1" x14ac:dyDescent="0.2">
      <c r="A2043" s="179"/>
      <c r="B2043" s="179"/>
      <c r="C2043" s="179"/>
      <c r="D2043" s="179"/>
      <c r="E2043" s="185"/>
      <c r="F2043" s="177"/>
      <c r="G2043" s="43" t="s">
        <v>40</v>
      </c>
      <c r="H2043" s="45">
        <v>0.2374</v>
      </c>
      <c r="I2043" s="181"/>
      <c r="J2043" s="175"/>
      <c r="K2043" s="42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1"/>
      <c r="AF2043" s="10"/>
      <c r="AG2043" s="10"/>
      <c r="AH2043" s="10"/>
      <c r="AI2043" s="10"/>
    </row>
    <row r="2044" spans="1:35" ht="15.95" customHeight="1" x14ac:dyDescent="0.2">
      <c r="A2044" s="46" t="s">
        <v>72</v>
      </c>
      <c r="B2044" s="46" t="s">
        <v>726</v>
      </c>
      <c r="C2044" s="46" t="s">
        <v>727</v>
      </c>
      <c r="D2044" s="46" t="s">
        <v>2249</v>
      </c>
      <c r="E2044" s="50">
        <v>242</v>
      </c>
      <c r="F2044" s="47">
        <v>0.37</v>
      </c>
      <c r="G2044" s="46" t="s">
        <v>729</v>
      </c>
      <c r="H2044" s="48">
        <v>0.37</v>
      </c>
      <c r="I2044" s="46" t="s">
        <v>2250</v>
      </c>
      <c r="J2044" s="60"/>
      <c r="K2044" s="39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1"/>
      <c r="AF2044" s="10"/>
      <c r="AG2044" s="10"/>
      <c r="AH2044" s="10"/>
      <c r="AI2044" s="10"/>
    </row>
    <row r="2045" spans="1:35" ht="15.95" customHeight="1" x14ac:dyDescent="0.2">
      <c r="A2045" s="46" t="s">
        <v>73</v>
      </c>
      <c r="B2045" s="46" t="s">
        <v>726</v>
      </c>
      <c r="C2045" s="46" t="s">
        <v>727</v>
      </c>
      <c r="D2045" s="46" t="s">
        <v>2249</v>
      </c>
      <c r="E2045" s="46" t="s">
        <v>2258</v>
      </c>
      <c r="F2045" s="47">
        <v>0.27</v>
      </c>
      <c r="G2045" s="46" t="s">
        <v>729</v>
      </c>
      <c r="H2045" s="48">
        <v>0.27</v>
      </c>
      <c r="I2045" s="46" t="s">
        <v>2250</v>
      </c>
      <c r="J2045" s="60"/>
      <c r="K2045" s="39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1"/>
      <c r="AF2045" s="10"/>
      <c r="AG2045" s="10"/>
      <c r="AH2045" s="10"/>
      <c r="AI2045" s="10"/>
    </row>
    <row r="2046" spans="1:35" ht="15.95" customHeight="1" x14ac:dyDescent="0.2">
      <c r="A2046" s="46" t="s">
        <v>74</v>
      </c>
      <c r="B2046" s="46" t="s">
        <v>726</v>
      </c>
      <c r="C2046" s="46" t="s">
        <v>727</v>
      </c>
      <c r="D2046" s="46" t="s">
        <v>2249</v>
      </c>
      <c r="E2046" s="46" t="s">
        <v>1692</v>
      </c>
      <c r="F2046" s="47">
        <v>1.01</v>
      </c>
      <c r="G2046" s="46" t="s">
        <v>729</v>
      </c>
      <c r="H2046" s="48">
        <v>1.01</v>
      </c>
      <c r="I2046" s="46" t="s">
        <v>2250</v>
      </c>
      <c r="J2046" s="60"/>
      <c r="K2046" s="39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1"/>
      <c r="AF2046" s="10"/>
      <c r="AG2046" s="10"/>
      <c r="AH2046" s="10"/>
      <c r="AI2046" s="10"/>
    </row>
    <row r="2047" spans="1:35" ht="15.95" customHeight="1" x14ac:dyDescent="0.2">
      <c r="A2047" s="46" t="s">
        <v>75</v>
      </c>
      <c r="B2047" s="46" t="s">
        <v>726</v>
      </c>
      <c r="C2047" s="46" t="s">
        <v>727</v>
      </c>
      <c r="D2047" s="46" t="s">
        <v>2249</v>
      </c>
      <c r="E2047" s="50">
        <v>257</v>
      </c>
      <c r="F2047" s="47">
        <v>0.38800000000000001</v>
      </c>
      <c r="G2047" s="46" t="s">
        <v>729</v>
      </c>
      <c r="H2047" s="48">
        <v>0.38800000000000001</v>
      </c>
      <c r="I2047" s="46" t="s">
        <v>2250</v>
      </c>
      <c r="J2047" s="60"/>
      <c r="K2047" s="39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1"/>
      <c r="AF2047" s="10"/>
      <c r="AG2047" s="10"/>
      <c r="AH2047" s="10"/>
      <c r="AI2047" s="10"/>
    </row>
    <row r="2048" spans="1:35" ht="15.95" customHeight="1" x14ac:dyDescent="0.2">
      <c r="A2048" s="46" t="s">
        <v>76</v>
      </c>
      <c r="B2048" s="46" t="s">
        <v>726</v>
      </c>
      <c r="C2048" s="46" t="s">
        <v>727</v>
      </c>
      <c r="D2048" s="46" t="s">
        <v>2249</v>
      </c>
      <c r="E2048" s="50">
        <v>27</v>
      </c>
      <c r="F2048" s="47">
        <v>1.21</v>
      </c>
      <c r="G2048" s="46" t="s">
        <v>729</v>
      </c>
      <c r="H2048" s="48">
        <v>1.21</v>
      </c>
      <c r="I2048" s="46" t="s">
        <v>2250</v>
      </c>
      <c r="J2048" s="60"/>
      <c r="K2048" s="39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1"/>
      <c r="AF2048" s="10"/>
      <c r="AG2048" s="10"/>
      <c r="AH2048" s="10"/>
      <c r="AI2048" s="10"/>
    </row>
    <row r="2049" spans="1:35" ht="15.95" customHeight="1" x14ac:dyDescent="0.2">
      <c r="A2049" s="46" t="s">
        <v>77</v>
      </c>
      <c r="B2049" s="46" t="s">
        <v>726</v>
      </c>
      <c r="C2049" s="46" t="s">
        <v>727</v>
      </c>
      <c r="D2049" s="46" t="s">
        <v>2249</v>
      </c>
      <c r="E2049" s="50">
        <v>271</v>
      </c>
      <c r="F2049" s="47">
        <v>0.94</v>
      </c>
      <c r="G2049" s="46" t="s">
        <v>729</v>
      </c>
      <c r="H2049" s="48">
        <v>0.94</v>
      </c>
      <c r="I2049" s="46" t="s">
        <v>2250</v>
      </c>
      <c r="J2049" s="60"/>
      <c r="K2049" s="39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1"/>
      <c r="AF2049" s="10"/>
      <c r="AG2049" s="10"/>
      <c r="AH2049" s="10"/>
      <c r="AI2049" s="10"/>
    </row>
    <row r="2050" spans="1:35" ht="15.95" customHeight="1" x14ac:dyDescent="0.2">
      <c r="A2050" s="46" t="s">
        <v>78</v>
      </c>
      <c r="B2050" s="46" t="s">
        <v>726</v>
      </c>
      <c r="C2050" s="46" t="s">
        <v>727</v>
      </c>
      <c r="D2050" s="46" t="s">
        <v>2249</v>
      </c>
      <c r="E2050" s="50">
        <v>308</v>
      </c>
      <c r="F2050" s="47">
        <v>0.34</v>
      </c>
      <c r="G2050" s="46" t="s">
        <v>729</v>
      </c>
      <c r="H2050" s="48">
        <v>0.34</v>
      </c>
      <c r="I2050" s="46" t="s">
        <v>2250</v>
      </c>
      <c r="J2050" s="60"/>
      <c r="K2050" s="39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1"/>
      <c r="AF2050" s="10"/>
      <c r="AG2050" s="10"/>
      <c r="AH2050" s="10"/>
      <c r="AI2050" s="10"/>
    </row>
    <row r="2051" spans="1:35" ht="15.95" customHeight="1" x14ac:dyDescent="0.2">
      <c r="A2051" s="46" t="s">
        <v>79</v>
      </c>
      <c r="B2051" s="46" t="s">
        <v>726</v>
      </c>
      <c r="C2051" s="46" t="s">
        <v>727</v>
      </c>
      <c r="D2051" s="46" t="s">
        <v>2249</v>
      </c>
      <c r="E2051" s="50">
        <v>31</v>
      </c>
      <c r="F2051" s="47">
        <v>0.04</v>
      </c>
      <c r="G2051" s="46" t="s">
        <v>729</v>
      </c>
      <c r="H2051" s="48">
        <v>0.04</v>
      </c>
      <c r="I2051" s="46" t="s">
        <v>2250</v>
      </c>
      <c r="J2051" s="60"/>
      <c r="K2051" s="39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1"/>
      <c r="AF2051" s="10"/>
      <c r="AG2051" s="10"/>
      <c r="AH2051" s="10"/>
      <c r="AI2051" s="10"/>
    </row>
    <row r="2052" spans="1:35" ht="15.95" customHeight="1" x14ac:dyDescent="0.2">
      <c r="A2052" s="46" t="s">
        <v>80</v>
      </c>
      <c r="B2052" s="46" t="s">
        <v>726</v>
      </c>
      <c r="C2052" s="46" t="s">
        <v>727</v>
      </c>
      <c r="D2052" s="46" t="s">
        <v>2249</v>
      </c>
      <c r="E2052" s="50">
        <v>317</v>
      </c>
      <c r="F2052" s="47">
        <v>0.61</v>
      </c>
      <c r="G2052" s="46" t="s">
        <v>729</v>
      </c>
      <c r="H2052" s="48">
        <v>0.61</v>
      </c>
      <c r="I2052" s="46" t="s">
        <v>2250</v>
      </c>
      <c r="J2052" s="60"/>
      <c r="K2052" s="39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1"/>
      <c r="AF2052" s="10"/>
      <c r="AG2052" s="10"/>
      <c r="AH2052" s="10"/>
      <c r="AI2052" s="10"/>
    </row>
    <row r="2053" spans="1:35" ht="15.95" customHeight="1" x14ac:dyDescent="0.2">
      <c r="A2053" s="46" t="s">
        <v>81</v>
      </c>
      <c r="B2053" s="46" t="s">
        <v>726</v>
      </c>
      <c r="C2053" s="46" t="s">
        <v>727</v>
      </c>
      <c r="D2053" s="46" t="s">
        <v>2249</v>
      </c>
      <c r="E2053" s="50">
        <v>325</v>
      </c>
      <c r="F2053" s="47">
        <v>0.11</v>
      </c>
      <c r="G2053" s="46" t="s">
        <v>943</v>
      </c>
      <c r="H2053" s="48">
        <v>0.11</v>
      </c>
      <c r="I2053" s="46" t="s">
        <v>2259</v>
      </c>
      <c r="J2053" s="60"/>
      <c r="K2053" s="39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1"/>
      <c r="AF2053" s="10"/>
      <c r="AG2053" s="10"/>
      <c r="AH2053" s="10"/>
      <c r="AI2053" s="10"/>
    </row>
    <row r="2054" spans="1:35" ht="15.95" customHeight="1" x14ac:dyDescent="0.2">
      <c r="A2054" s="46" t="s">
        <v>82</v>
      </c>
      <c r="B2054" s="46" t="s">
        <v>726</v>
      </c>
      <c r="C2054" s="46" t="s">
        <v>727</v>
      </c>
      <c r="D2054" s="46" t="s">
        <v>2249</v>
      </c>
      <c r="E2054" s="50">
        <v>44</v>
      </c>
      <c r="F2054" s="47">
        <v>0.09</v>
      </c>
      <c r="G2054" s="46" t="s">
        <v>729</v>
      </c>
      <c r="H2054" s="48">
        <v>0.09</v>
      </c>
      <c r="I2054" s="46" t="s">
        <v>2250</v>
      </c>
      <c r="J2054" s="60"/>
      <c r="K2054" s="39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1"/>
      <c r="AF2054" s="10"/>
      <c r="AG2054" s="10"/>
      <c r="AH2054" s="10"/>
      <c r="AI2054" s="10"/>
    </row>
    <row r="2055" spans="1:35" ht="15.95" customHeight="1" x14ac:dyDescent="0.2">
      <c r="A2055" s="46" t="s">
        <v>83</v>
      </c>
      <c r="B2055" s="46" t="s">
        <v>726</v>
      </c>
      <c r="C2055" s="46" t="s">
        <v>727</v>
      </c>
      <c r="D2055" s="46" t="s">
        <v>2249</v>
      </c>
      <c r="E2055" s="50">
        <v>47</v>
      </c>
      <c r="F2055" s="47">
        <v>0.16</v>
      </c>
      <c r="G2055" s="46" t="s">
        <v>729</v>
      </c>
      <c r="H2055" s="48">
        <v>0.16</v>
      </c>
      <c r="I2055" s="46" t="s">
        <v>2250</v>
      </c>
      <c r="J2055" s="60"/>
      <c r="K2055" s="39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1"/>
      <c r="AF2055" s="10"/>
      <c r="AG2055" s="10"/>
      <c r="AH2055" s="10"/>
      <c r="AI2055" s="10"/>
    </row>
    <row r="2056" spans="1:35" ht="15.95" customHeight="1" x14ac:dyDescent="0.2">
      <c r="A2056" s="46" t="s">
        <v>84</v>
      </c>
      <c r="B2056" s="46" t="s">
        <v>726</v>
      </c>
      <c r="C2056" s="46" t="s">
        <v>727</v>
      </c>
      <c r="D2056" s="46" t="s">
        <v>2249</v>
      </c>
      <c r="E2056" s="50">
        <v>53</v>
      </c>
      <c r="F2056" s="47">
        <v>0.12</v>
      </c>
      <c r="G2056" s="46" t="s">
        <v>729</v>
      </c>
      <c r="H2056" s="48">
        <v>0.12</v>
      </c>
      <c r="I2056" s="46" t="s">
        <v>2250</v>
      </c>
      <c r="J2056" s="60"/>
      <c r="K2056" s="39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1"/>
      <c r="AF2056" s="10"/>
      <c r="AG2056" s="10"/>
      <c r="AH2056" s="10"/>
      <c r="AI2056" s="10"/>
    </row>
    <row r="2057" spans="1:35" ht="15.95" customHeight="1" x14ac:dyDescent="0.2">
      <c r="A2057" s="178" t="s">
        <v>85</v>
      </c>
      <c r="B2057" s="178" t="s">
        <v>726</v>
      </c>
      <c r="C2057" s="178" t="s">
        <v>727</v>
      </c>
      <c r="D2057" s="178" t="s">
        <v>2249</v>
      </c>
      <c r="E2057" s="178" t="s">
        <v>747</v>
      </c>
      <c r="F2057" s="176">
        <v>0.31240000000000001</v>
      </c>
      <c r="G2057" s="46" t="s">
        <v>717</v>
      </c>
      <c r="H2057" s="62">
        <v>0.1804</v>
      </c>
      <c r="I2057" s="180" t="s">
        <v>2260</v>
      </c>
      <c r="J2057" s="182" t="s">
        <v>2261</v>
      </c>
      <c r="K2057" s="4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1"/>
      <c r="AF2057" s="10"/>
      <c r="AG2057" s="10"/>
      <c r="AH2057" s="10"/>
      <c r="AI2057" s="10"/>
    </row>
    <row r="2058" spans="1:35" ht="15.95" customHeight="1" x14ac:dyDescent="0.2">
      <c r="A2058" s="179"/>
      <c r="B2058" s="179"/>
      <c r="C2058" s="179"/>
      <c r="D2058" s="179"/>
      <c r="E2058" s="179"/>
      <c r="F2058" s="177"/>
      <c r="G2058" s="46" t="s">
        <v>30</v>
      </c>
      <c r="H2058" s="113">
        <v>0.13200000000000001</v>
      </c>
      <c r="I2058" s="181"/>
      <c r="J2058" s="183"/>
      <c r="K2058" s="4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1"/>
      <c r="AF2058" s="10"/>
      <c r="AG2058" s="10"/>
      <c r="AH2058" s="10"/>
      <c r="AI2058" s="10"/>
    </row>
    <row r="2059" spans="1:35" ht="15.95" customHeight="1" x14ac:dyDescent="0.2">
      <c r="A2059" s="43" t="s">
        <v>86</v>
      </c>
      <c r="B2059" s="43" t="s">
        <v>726</v>
      </c>
      <c r="C2059" s="81" t="s">
        <v>727</v>
      </c>
      <c r="D2059" s="43" t="s">
        <v>2249</v>
      </c>
      <c r="E2059" s="43" t="s">
        <v>2337</v>
      </c>
      <c r="F2059" s="86">
        <v>3.8999999999999998E-3</v>
      </c>
      <c r="G2059" s="46" t="s">
        <v>30</v>
      </c>
      <c r="H2059" s="62">
        <v>3.8999999999999998E-3</v>
      </c>
      <c r="I2059" s="46" t="s">
        <v>2262</v>
      </c>
      <c r="J2059" s="54"/>
      <c r="K2059" s="4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1"/>
      <c r="AF2059" s="10"/>
      <c r="AG2059" s="10"/>
      <c r="AH2059" s="10"/>
      <c r="AI2059" s="10"/>
    </row>
    <row r="2060" spans="1:35" ht="15.95" customHeight="1" x14ac:dyDescent="0.2">
      <c r="A2060" s="43" t="s">
        <v>87</v>
      </c>
      <c r="B2060" s="43" t="s">
        <v>726</v>
      </c>
      <c r="C2060" s="81" t="s">
        <v>727</v>
      </c>
      <c r="D2060" s="43" t="s">
        <v>2249</v>
      </c>
      <c r="E2060" s="43" t="s">
        <v>2338</v>
      </c>
      <c r="F2060" s="86">
        <v>9.3899999999999997E-2</v>
      </c>
      <c r="G2060" s="46" t="s">
        <v>31</v>
      </c>
      <c r="H2060" s="62">
        <v>9.3899999999999997E-2</v>
      </c>
      <c r="I2060" s="46" t="s">
        <v>2262</v>
      </c>
      <c r="J2060" s="54"/>
      <c r="K2060" s="4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1"/>
      <c r="AF2060" s="10"/>
      <c r="AG2060" s="10"/>
      <c r="AH2060" s="10"/>
      <c r="AI2060" s="10"/>
    </row>
    <row r="2061" spans="1:35" ht="15.95" customHeight="1" x14ac:dyDescent="0.2">
      <c r="A2061" s="43" t="s">
        <v>88</v>
      </c>
      <c r="B2061" s="46" t="s">
        <v>726</v>
      </c>
      <c r="C2061" s="46" t="s">
        <v>727</v>
      </c>
      <c r="D2061" s="46" t="s">
        <v>2249</v>
      </c>
      <c r="E2061" s="50">
        <v>61</v>
      </c>
      <c r="F2061" s="47">
        <v>0.12</v>
      </c>
      <c r="G2061" s="46" t="s">
        <v>729</v>
      </c>
      <c r="H2061" s="48">
        <v>0.12</v>
      </c>
      <c r="I2061" s="46" t="s">
        <v>2250</v>
      </c>
      <c r="J2061" s="60"/>
      <c r="K2061" s="39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1"/>
      <c r="AF2061" s="10"/>
      <c r="AG2061" s="10"/>
      <c r="AH2061" s="10"/>
      <c r="AI2061" s="10"/>
    </row>
    <row r="2062" spans="1:35" ht="15.95" customHeight="1" x14ac:dyDescent="0.2">
      <c r="A2062" s="43" t="s">
        <v>89</v>
      </c>
      <c r="B2062" s="46" t="s">
        <v>726</v>
      </c>
      <c r="C2062" s="46" t="s">
        <v>727</v>
      </c>
      <c r="D2062" s="46" t="s">
        <v>2249</v>
      </c>
      <c r="E2062" s="46" t="s">
        <v>2267</v>
      </c>
      <c r="F2062" s="47">
        <v>3.5000000000000001E-3</v>
      </c>
      <c r="G2062" s="46" t="s">
        <v>30</v>
      </c>
      <c r="H2062" s="48">
        <v>3.5000000000000001E-3</v>
      </c>
      <c r="I2062" s="46" t="s">
        <v>2252</v>
      </c>
      <c r="J2062" s="60"/>
      <c r="K2062" s="39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1"/>
      <c r="AF2062" s="10"/>
      <c r="AG2062" s="10"/>
      <c r="AH2062" s="10"/>
      <c r="AI2062" s="10"/>
    </row>
    <row r="2063" spans="1:35" ht="15.95" customHeight="1" x14ac:dyDescent="0.2">
      <c r="A2063" s="43" t="s">
        <v>90</v>
      </c>
      <c r="B2063" s="46" t="s">
        <v>726</v>
      </c>
      <c r="C2063" s="46" t="s">
        <v>727</v>
      </c>
      <c r="D2063" s="46" t="s">
        <v>2249</v>
      </c>
      <c r="E2063" s="46" t="s">
        <v>927</v>
      </c>
      <c r="F2063" s="47">
        <v>0.2465</v>
      </c>
      <c r="G2063" s="46" t="s">
        <v>36</v>
      </c>
      <c r="H2063" s="48">
        <v>0.2465</v>
      </c>
      <c r="I2063" s="46" t="s">
        <v>2252</v>
      </c>
      <c r="J2063" s="60"/>
      <c r="K2063" s="39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1"/>
      <c r="AF2063" s="10"/>
      <c r="AG2063" s="10"/>
      <c r="AH2063" s="10"/>
      <c r="AI2063" s="10"/>
    </row>
    <row r="2064" spans="1:35" ht="15.95" customHeight="1" x14ac:dyDescent="0.2">
      <c r="A2064" s="43" t="s">
        <v>91</v>
      </c>
      <c r="B2064" s="46" t="s">
        <v>726</v>
      </c>
      <c r="C2064" s="46" t="s">
        <v>727</v>
      </c>
      <c r="D2064" s="46" t="s">
        <v>2249</v>
      </c>
      <c r="E2064" s="50">
        <v>68</v>
      </c>
      <c r="F2064" s="47">
        <v>0.09</v>
      </c>
      <c r="G2064" s="46" t="s">
        <v>729</v>
      </c>
      <c r="H2064" s="48">
        <v>0.09</v>
      </c>
      <c r="I2064" s="46" t="s">
        <v>2250</v>
      </c>
      <c r="J2064" s="60"/>
      <c r="K2064" s="39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1"/>
      <c r="AF2064" s="10"/>
      <c r="AG2064" s="10"/>
      <c r="AH2064" s="10"/>
      <c r="AI2064" s="10"/>
    </row>
    <row r="2065" spans="1:35" ht="15.95" customHeight="1" x14ac:dyDescent="0.2">
      <c r="A2065" s="43" t="s">
        <v>92</v>
      </c>
      <c r="B2065" s="46" t="s">
        <v>726</v>
      </c>
      <c r="C2065" s="46" t="s">
        <v>727</v>
      </c>
      <c r="D2065" s="46" t="s">
        <v>2249</v>
      </c>
      <c r="E2065" s="46" t="s">
        <v>1761</v>
      </c>
      <c r="F2065" s="47">
        <v>1.67</v>
      </c>
      <c r="G2065" s="46" t="s">
        <v>729</v>
      </c>
      <c r="H2065" s="48">
        <v>1.67</v>
      </c>
      <c r="I2065" s="46" t="s">
        <v>2250</v>
      </c>
      <c r="J2065" s="60"/>
      <c r="K2065" s="39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1"/>
      <c r="AF2065" s="10"/>
      <c r="AG2065" s="10"/>
      <c r="AH2065" s="10"/>
      <c r="AI2065" s="10"/>
    </row>
    <row r="2066" spans="1:35" ht="15.95" customHeight="1" x14ac:dyDescent="0.2">
      <c r="A2066" s="43" t="s">
        <v>93</v>
      </c>
      <c r="B2066" s="46" t="s">
        <v>726</v>
      </c>
      <c r="C2066" s="46" t="s">
        <v>727</v>
      </c>
      <c r="D2066" s="46" t="s">
        <v>2249</v>
      </c>
      <c r="E2066" s="46" t="s">
        <v>1762</v>
      </c>
      <c r="F2066" s="47">
        <v>0.2</v>
      </c>
      <c r="G2066" s="46" t="s">
        <v>729</v>
      </c>
      <c r="H2066" s="48">
        <v>0.2</v>
      </c>
      <c r="I2066" s="46" t="s">
        <v>2250</v>
      </c>
      <c r="J2066" s="60"/>
      <c r="K2066" s="39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1"/>
      <c r="AF2066" s="10"/>
      <c r="AG2066" s="10"/>
      <c r="AH2066" s="10"/>
      <c r="AI2066" s="10"/>
    </row>
    <row r="2067" spans="1:35" ht="15.95" customHeight="1" x14ac:dyDescent="0.2">
      <c r="A2067" s="43" t="s">
        <v>94</v>
      </c>
      <c r="B2067" s="46" t="s">
        <v>726</v>
      </c>
      <c r="C2067" s="46" t="s">
        <v>727</v>
      </c>
      <c r="D2067" s="46" t="s">
        <v>2249</v>
      </c>
      <c r="E2067" s="46" t="s">
        <v>2268</v>
      </c>
      <c r="F2067" s="47">
        <v>0.46610000000000001</v>
      </c>
      <c r="G2067" s="46" t="s">
        <v>729</v>
      </c>
      <c r="H2067" s="48">
        <v>0.46610000000000001</v>
      </c>
      <c r="I2067" s="46" t="s">
        <v>2250</v>
      </c>
      <c r="J2067" s="60"/>
      <c r="K2067" s="39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1"/>
      <c r="AF2067" s="10"/>
      <c r="AG2067" s="10"/>
      <c r="AH2067" s="10"/>
      <c r="AI2067" s="10"/>
    </row>
    <row r="2068" spans="1:35" ht="15.95" customHeight="1" x14ac:dyDescent="0.2">
      <c r="A2068" s="43" t="s">
        <v>95</v>
      </c>
      <c r="B2068" s="46" t="s">
        <v>726</v>
      </c>
      <c r="C2068" s="46" t="s">
        <v>727</v>
      </c>
      <c r="D2068" s="46" t="s">
        <v>2249</v>
      </c>
      <c r="E2068" s="50">
        <v>80</v>
      </c>
      <c r="F2068" s="47">
        <v>0.5</v>
      </c>
      <c r="G2068" s="46" t="s">
        <v>729</v>
      </c>
      <c r="H2068" s="48">
        <v>0.5</v>
      </c>
      <c r="I2068" s="46" t="s">
        <v>2250</v>
      </c>
      <c r="J2068" s="60"/>
      <c r="K2068" s="39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1"/>
      <c r="AF2068" s="10"/>
      <c r="AG2068" s="10"/>
      <c r="AH2068" s="10"/>
      <c r="AI2068" s="10"/>
    </row>
    <row r="2069" spans="1:35" ht="15.95" customHeight="1" x14ac:dyDescent="0.2">
      <c r="A2069" s="171" t="s">
        <v>2339</v>
      </c>
      <c r="B2069" s="172"/>
      <c r="C2069" s="172"/>
      <c r="D2069" s="172"/>
      <c r="E2069" s="173"/>
      <c r="F2069" s="72">
        <f>SUM(F2023:F2068)</f>
        <v>19.001199999999997</v>
      </c>
      <c r="G2069" s="71"/>
      <c r="H2069" s="73">
        <f>SUM(H2023:H2068)</f>
        <v>19.001199999999997</v>
      </c>
      <c r="I2069" s="71"/>
      <c r="J2069" s="78"/>
      <c r="K2069" s="39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1"/>
      <c r="AF2069" s="10"/>
      <c r="AG2069" s="10"/>
      <c r="AH2069" s="10"/>
      <c r="AI2069" s="10"/>
    </row>
    <row r="2070" spans="1:35" ht="15.95" customHeight="1" x14ac:dyDescent="0.2">
      <c r="A2070" s="46" t="s">
        <v>54</v>
      </c>
      <c r="B2070" s="46" t="s">
        <v>726</v>
      </c>
      <c r="C2070" s="46" t="s">
        <v>727</v>
      </c>
      <c r="D2070" s="46" t="s">
        <v>2269</v>
      </c>
      <c r="E2070" s="50">
        <v>108</v>
      </c>
      <c r="F2070" s="47">
        <v>0.69</v>
      </c>
      <c r="G2070" s="46" t="s">
        <v>729</v>
      </c>
      <c r="H2070" s="48">
        <v>0.69</v>
      </c>
      <c r="I2070" s="46" t="s">
        <v>2270</v>
      </c>
      <c r="J2070" s="60"/>
      <c r="K2070" s="39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1"/>
      <c r="AF2070" s="10"/>
      <c r="AG2070" s="10"/>
      <c r="AH2070" s="10"/>
      <c r="AI2070" s="10"/>
    </row>
    <row r="2071" spans="1:35" ht="15.95" customHeight="1" x14ac:dyDescent="0.2">
      <c r="A2071" s="46" t="s">
        <v>55</v>
      </c>
      <c r="B2071" s="46" t="s">
        <v>726</v>
      </c>
      <c r="C2071" s="46" t="s">
        <v>727</v>
      </c>
      <c r="D2071" s="46" t="s">
        <v>2269</v>
      </c>
      <c r="E2071" s="50">
        <v>117</v>
      </c>
      <c r="F2071" s="47">
        <v>0.13</v>
      </c>
      <c r="G2071" s="46" t="s">
        <v>729</v>
      </c>
      <c r="H2071" s="48">
        <v>0.13</v>
      </c>
      <c r="I2071" s="46" t="s">
        <v>2270</v>
      </c>
      <c r="J2071" s="60"/>
      <c r="K2071" s="39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1"/>
      <c r="AF2071" s="10"/>
      <c r="AG2071" s="10"/>
      <c r="AH2071" s="10"/>
      <c r="AI2071" s="10"/>
    </row>
    <row r="2072" spans="1:35" ht="15.95" customHeight="1" x14ac:dyDescent="0.2">
      <c r="A2072" s="46" t="s">
        <v>56</v>
      </c>
      <c r="B2072" s="46" t="s">
        <v>726</v>
      </c>
      <c r="C2072" s="46" t="s">
        <v>727</v>
      </c>
      <c r="D2072" s="46" t="s">
        <v>2269</v>
      </c>
      <c r="E2072" s="50">
        <v>125</v>
      </c>
      <c r="F2072" s="47">
        <v>1.1599999999999999</v>
      </c>
      <c r="G2072" s="46" t="s">
        <v>729</v>
      </c>
      <c r="H2072" s="48">
        <v>1.1599999999999999</v>
      </c>
      <c r="I2072" s="46" t="s">
        <v>2270</v>
      </c>
      <c r="J2072" s="60"/>
      <c r="K2072" s="39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1"/>
      <c r="AF2072" s="10"/>
      <c r="AG2072" s="10"/>
      <c r="AH2072" s="10"/>
      <c r="AI2072" s="10"/>
    </row>
    <row r="2073" spans="1:35" ht="15.95" customHeight="1" x14ac:dyDescent="0.2">
      <c r="A2073" s="46" t="s">
        <v>57</v>
      </c>
      <c r="B2073" s="46" t="s">
        <v>726</v>
      </c>
      <c r="C2073" s="46" t="s">
        <v>727</v>
      </c>
      <c r="D2073" s="46" t="s">
        <v>2269</v>
      </c>
      <c r="E2073" s="50">
        <v>126</v>
      </c>
      <c r="F2073" s="47">
        <v>0.32</v>
      </c>
      <c r="G2073" s="46" t="s">
        <v>729</v>
      </c>
      <c r="H2073" s="48">
        <v>0.32</v>
      </c>
      <c r="I2073" s="46" t="s">
        <v>2270</v>
      </c>
      <c r="J2073" s="60"/>
      <c r="K2073" s="39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1"/>
      <c r="AF2073" s="10"/>
      <c r="AG2073" s="10"/>
      <c r="AH2073" s="10"/>
      <c r="AI2073" s="10"/>
    </row>
    <row r="2074" spans="1:35" ht="15.95" customHeight="1" x14ac:dyDescent="0.2">
      <c r="A2074" s="46" t="s">
        <v>58</v>
      </c>
      <c r="B2074" s="46" t="s">
        <v>726</v>
      </c>
      <c r="C2074" s="46" t="s">
        <v>727</v>
      </c>
      <c r="D2074" s="46" t="s">
        <v>2269</v>
      </c>
      <c r="E2074" s="46" t="s">
        <v>2271</v>
      </c>
      <c r="F2074" s="47">
        <v>5.7999999999999996E-3</v>
      </c>
      <c r="G2074" s="46" t="s">
        <v>729</v>
      </c>
      <c r="H2074" s="48">
        <v>5.7999999999999996E-3</v>
      </c>
      <c r="I2074" s="46" t="s">
        <v>2270</v>
      </c>
      <c r="J2074" s="60"/>
      <c r="K2074" s="39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1"/>
      <c r="AF2074" s="10"/>
      <c r="AG2074" s="10"/>
      <c r="AH2074" s="10"/>
      <c r="AI2074" s="10"/>
    </row>
    <row r="2075" spans="1:35" ht="15.95" customHeight="1" x14ac:dyDescent="0.2">
      <c r="A2075" s="46" t="s">
        <v>59</v>
      </c>
      <c r="B2075" s="43" t="s">
        <v>726</v>
      </c>
      <c r="C2075" s="43" t="s">
        <v>727</v>
      </c>
      <c r="D2075" s="43" t="s">
        <v>2269</v>
      </c>
      <c r="E2075" s="51">
        <v>151</v>
      </c>
      <c r="F2075" s="44">
        <v>1.01</v>
      </c>
      <c r="G2075" s="43" t="s">
        <v>729</v>
      </c>
      <c r="H2075" s="45">
        <v>1.01</v>
      </c>
      <c r="I2075" s="46" t="s">
        <v>2270</v>
      </c>
      <c r="J2075" s="61"/>
      <c r="K2075" s="38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1"/>
      <c r="AF2075" s="10"/>
      <c r="AG2075" s="10"/>
      <c r="AH2075" s="10"/>
      <c r="AI2075" s="10"/>
    </row>
    <row r="2076" spans="1:35" ht="15.95" customHeight="1" x14ac:dyDescent="0.2">
      <c r="A2076" s="178" t="s">
        <v>60</v>
      </c>
      <c r="B2076" s="178" t="s">
        <v>726</v>
      </c>
      <c r="C2076" s="178" t="s">
        <v>727</v>
      </c>
      <c r="D2076" s="178" t="s">
        <v>2269</v>
      </c>
      <c r="E2076" s="178" t="s">
        <v>2272</v>
      </c>
      <c r="F2076" s="176">
        <v>0.39600000000000002</v>
      </c>
      <c r="G2076" s="46" t="s">
        <v>716</v>
      </c>
      <c r="H2076" s="62">
        <v>2.4299999999999999E-2</v>
      </c>
      <c r="I2076" s="180" t="s">
        <v>2273</v>
      </c>
      <c r="J2076" s="186"/>
      <c r="K2076" s="4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1"/>
      <c r="AF2076" s="10"/>
      <c r="AG2076" s="10"/>
      <c r="AH2076" s="10"/>
      <c r="AI2076" s="10"/>
    </row>
    <row r="2077" spans="1:35" ht="15.95" customHeight="1" x14ac:dyDescent="0.2">
      <c r="A2077" s="190"/>
      <c r="B2077" s="190"/>
      <c r="C2077" s="190"/>
      <c r="D2077" s="190"/>
      <c r="E2077" s="190"/>
      <c r="F2077" s="189"/>
      <c r="G2077" s="46" t="s">
        <v>714</v>
      </c>
      <c r="H2077" s="62">
        <v>0.21379999999999999</v>
      </c>
      <c r="I2077" s="191"/>
      <c r="J2077" s="187"/>
      <c r="K2077" s="4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1"/>
      <c r="AF2077" s="10"/>
      <c r="AG2077" s="10"/>
      <c r="AH2077" s="10"/>
      <c r="AI2077" s="10"/>
    </row>
    <row r="2078" spans="1:35" ht="15.95" customHeight="1" x14ac:dyDescent="0.2">
      <c r="A2078" s="179"/>
      <c r="B2078" s="179"/>
      <c r="C2078" s="179"/>
      <c r="D2078" s="179"/>
      <c r="E2078" s="179"/>
      <c r="F2078" s="177"/>
      <c r="G2078" s="46" t="s">
        <v>715</v>
      </c>
      <c r="H2078" s="62">
        <v>0.15790000000000001</v>
      </c>
      <c r="I2078" s="181"/>
      <c r="J2078" s="188"/>
      <c r="K2078" s="4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1"/>
      <c r="AF2078" s="10"/>
      <c r="AG2078" s="10"/>
      <c r="AH2078" s="10"/>
      <c r="AI2078" s="10"/>
    </row>
    <row r="2079" spans="1:35" ht="15.95" customHeight="1" x14ac:dyDescent="0.2">
      <c r="A2079" s="46" t="s">
        <v>61</v>
      </c>
      <c r="B2079" s="46" t="s">
        <v>726</v>
      </c>
      <c r="C2079" s="46" t="s">
        <v>727</v>
      </c>
      <c r="D2079" s="46" t="s">
        <v>2269</v>
      </c>
      <c r="E2079" s="50">
        <v>162</v>
      </c>
      <c r="F2079" s="47">
        <v>0.5</v>
      </c>
      <c r="G2079" s="46" t="s">
        <v>729</v>
      </c>
      <c r="H2079" s="48">
        <v>0.5</v>
      </c>
      <c r="I2079" s="46" t="s">
        <v>2270</v>
      </c>
      <c r="J2079" s="60"/>
      <c r="K2079" s="39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1"/>
      <c r="AF2079" s="10"/>
      <c r="AG2079" s="10"/>
      <c r="AH2079" s="10"/>
      <c r="AI2079" s="10"/>
    </row>
    <row r="2080" spans="1:35" ht="15.95" customHeight="1" x14ac:dyDescent="0.2">
      <c r="A2080" s="46" t="s">
        <v>62</v>
      </c>
      <c r="B2080" s="46" t="s">
        <v>726</v>
      </c>
      <c r="C2080" s="46" t="s">
        <v>727</v>
      </c>
      <c r="D2080" s="46" t="s">
        <v>2269</v>
      </c>
      <c r="E2080" s="50">
        <v>164</v>
      </c>
      <c r="F2080" s="47">
        <v>0.52</v>
      </c>
      <c r="G2080" s="46" t="s">
        <v>729</v>
      </c>
      <c r="H2080" s="48">
        <v>0.52</v>
      </c>
      <c r="I2080" s="46" t="s">
        <v>2270</v>
      </c>
      <c r="J2080" s="60"/>
      <c r="K2080" s="39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1"/>
      <c r="AF2080" s="10"/>
      <c r="AG2080" s="10"/>
      <c r="AH2080" s="10"/>
      <c r="AI2080" s="10"/>
    </row>
    <row r="2081" spans="1:35" ht="15.95" customHeight="1" x14ac:dyDescent="0.2">
      <c r="A2081" s="46" t="s">
        <v>63</v>
      </c>
      <c r="B2081" s="46" t="s">
        <v>726</v>
      </c>
      <c r="C2081" s="46" t="s">
        <v>727</v>
      </c>
      <c r="D2081" s="46" t="s">
        <v>2269</v>
      </c>
      <c r="E2081" s="46" t="s">
        <v>1823</v>
      </c>
      <c r="F2081" s="47">
        <v>0.26</v>
      </c>
      <c r="G2081" s="46" t="s">
        <v>729</v>
      </c>
      <c r="H2081" s="48">
        <v>0.26</v>
      </c>
      <c r="I2081" s="46" t="s">
        <v>2270</v>
      </c>
      <c r="J2081" s="60"/>
      <c r="K2081" s="39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1"/>
      <c r="AF2081" s="10"/>
      <c r="AG2081" s="10"/>
      <c r="AH2081" s="10"/>
      <c r="AI2081" s="10"/>
    </row>
    <row r="2082" spans="1:35" ht="15.95" customHeight="1" x14ac:dyDescent="0.2">
      <c r="A2082" s="46" t="s">
        <v>64</v>
      </c>
      <c r="B2082" s="46" t="s">
        <v>726</v>
      </c>
      <c r="C2082" s="46" t="s">
        <v>727</v>
      </c>
      <c r="D2082" s="46" t="s">
        <v>2269</v>
      </c>
      <c r="E2082" s="46" t="s">
        <v>2274</v>
      </c>
      <c r="F2082" s="47">
        <v>0.06</v>
      </c>
      <c r="G2082" s="46" t="s">
        <v>872</v>
      </c>
      <c r="H2082" s="48">
        <v>0.06</v>
      </c>
      <c r="I2082" s="46" t="s">
        <v>2270</v>
      </c>
      <c r="J2082" s="60"/>
      <c r="K2082" s="39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1"/>
      <c r="AF2082" s="10"/>
      <c r="AG2082" s="10"/>
      <c r="AH2082" s="10"/>
      <c r="AI2082" s="10"/>
    </row>
    <row r="2083" spans="1:35" ht="15.95" customHeight="1" x14ac:dyDescent="0.2">
      <c r="A2083" s="46" t="s">
        <v>65</v>
      </c>
      <c r="B2083" s="46" t="s">
        <v>726</v>
      </c>
      <c r="C2083" s="46" t="s">
        <v>727</v>
      </c>
      <c r="D2083" s="46" t="s">
        <v>2269</v>
      </c>
      <c r="E2083" s="50">
        <v>166</v>
      </c>
      <c r="F2083" s="47">
        <v>0.128</v>
      </c>
      <c r="G2083" s="46" t="s">
        <v>729</v>
      </c>
      <c r="H2083" s="48">
        <v>0.128</v>
      </c>
      <c r="I2083" s="46" t="s">
        <v>2270</v>
      </c>
      <c r="J2083" s="60"/>
      <c r="K2083" s="39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1"/>
      <c r="AF2083" s="10"/>
      <c r="AG2083" s="10"/>
      <c r="AH2083" s="10"/>
      <c r="AI2083" s="10"/>
    </row>
    <row r="2084" spans="1:35" ht="15.95" customHeight="1" x14ac:dyDescent="0.2">
      <c r="A2084" s="46" t="s">
        <v>66</v>
      </c>
      <c r="B2084" s="46" t="s">
        <v>726</v>
      </c>
      <c r="C2084" s="46" t="s">
        <v>727</v>
      </c>
      <c r="D2084" s="46" t="s">
        <v>2269</v>
      </c>
      <c r="E2084" s="50">
        <v>167</v>
      </c>
      <c r="F2084" s="47">
        <v>0.08</v>
      </c>
      <c r="G2084" s="46" t="s">
        <v>729</v>
      </c>
      <c r="H2084" s="48">
        <v>0.08</v>
      </c>
      <c r="I2084" s="46" t="s">
        <v>2270</v>
      </c>
      <c r="J2084" s="60"/>
      <c r="K2084" s="39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1"/>
      <c r="AF2084" s="10"/>
      <c r="AG2084" s="10"/>
      <c r="AH2084" s="10"/>
      <c r="AI2084" s="10"/>
    </row>
    <row r="2085" spans="1:35" ht="15.95" customHeight="1" x14ac:dyDescent="0.2">
      <c r="A2085" s="46" t="s">
        <v>67</v>
      </c>
      <c r="B2085" s="46" t="s">
        <v>726</v>
      </c>
      <c r="C2085" s="46" t="s">
        <v>727</v>
      </c>
      <c r="D2085" s="46" t="s">
        <v>2269</v>
      </c>
      <c r="E2085" s="50">
        <v>171</v>
      </c>
      <c r="F2085" s="47">
        <v>0.54520000000000002</v>
      </c>
      <c r="G2085" s="46" t="s">
        <v>729</v>
      </c>
      <c r="H2085" s="48">
        <v>0.54520000000000002</v>
      </c>
      <c r="I2085" s="46" t="s">
        <v>2270</v>
      </c>
      <c r="J2085" s="60"/>
      <c r="K2085" s="39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1"/>
      <c r="AF2085" s="10"/>
      <c r="AG2085" s="10"/>
      <c r="AH2085" s="10"/>
      <c r="AI2085" s="10"/>
    </row>
    <row r="2086" spans="1:35" ht="15.95" customHeight="1" x14ac:dyDescent="0.2">
      <c r="A2086" s="46" t="s">
        <v>68</v>
      </c>
      <c r="B2086" s="46" t="s">
        <v>726</v>
      </c>
      <c r="C2086" s="46" t="s">
        <v>727</v>
      </c>
      <c r="D2086" s="46" t="s">
        <v>2269</v>
      </c>
      <c r="E2086" s="46" t="s">
        <v>840</v>
      </c>
      <c r="F2086" s="47">
        <v>0.24</v>
      </c>
      <c r="G2086" s="46" t="s">
        <v>33</v>
      </c>
      <c r="H2086" s="48">
        <v>0.24</v>
      </c>
      <c r="I2086" s="46" t="s">
        <v>2275</v>
      </c>
      <c r="J2086" s="60"/>
      <c r="K2086" s="39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1"/>
      <c r="AF2086" s="10"/>
      <c r="AG2086" s="10"/>
      <c r="AH2086" s="10"/>
      <c r="AI2086" s="10"/>
    </row>
    <row r="2087" spans="1:35" ht="15.95" customHeight="1" x14ac:dyDescent="0.2">
      <c r="A2087" s="46" t="s">
        <v>69</v>
      </c>
      <c r="B2087" s="46" t="s">
        <v>726</v>
      </c>
      <c r="C2087" s="46" t="s">
        <v>727</v>
      </c>
      <c r="D2087" s="46" t="s">
        <v>2269</v>
      </c>
      <c r="E2087" s="46" t="s">
        <v>841</v>
      </c>
      <c r="F2087" s="47">
        <v>0.2457</v>
      </c>
      <c r="G2087" s="46" t="s">
        <v>33</v>
      </c>
      <c r="H2087" s="48">
        <v>0.2457</v>
      </c>
      <c r="I2087" s="46" t="s">
        <v>2276</v>
      </c>
      <c r="J2087" s="60"/>
      <c r="K2087" s="39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1"/>
      <c r="AF2087" s="10"/>
      <c r="AG2087" s="10"/>
      <c r="AH2087" s="10"/>
      <c r="AI2087" s="10"/>
    </row>
    <row r="2088" spans="1:35" ht="15.95" customHeight="1" x14ac:dyDescent="0.2">
      <c r="A2088" s="46" t="s">
        <v>70</v>
      </c>
      <c r="B2088" s="46" t="s">
        <v>726</v>
      </c>
      <c r="C2088" s="46" t="s">
        <v>727</v>
      </c>
      <c r="D2088" s="46" t="s">
        <v>2269</v>
      </c>
      <c r="E2088" s="46" t="s">
        <v>1781</v>
      </c>
      <c r="F2088" s="47">
        <v>4.7899999999999998E-2</v>
      </c>
      <c r="G2088" s="46" t="s">
        <v>30</v>
      </c>
      <c r="H2088" s="48">
        <v>4.7899999999999998E-2</v>
      </c>
      <c r="I2088" s="46" t="s">
        <v>741</v>
      </c>
      <c r="J2088" s="49" t="s">
        <v>2277</v>
      </c>
      <c r="K2088" s="39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1"/>
      <c r="AF2088" s="10"/>
      <c r="AG2088" s="10"/>
      <c r="AH2088" s="10"/>
      <c r="AI2088" s="10"/>
    </row>
    <row r="2089" spans="1:35" ht="15.95" customHeight="1" x14ac:dyDescent="0.2">
      <c r="A2089" s="46" t="s">
        <v>71</v>
      </c>
      <c r="B2089" s="46" t="s">
        <v>726</v>
      </c>
      <c r="C2089" s="46" t="s">
        <v>727</v>
      </c>
      <c r="D2089" s="46" t="s">
        <v>2269</v>
      </c>
      <c r="E2089" s="50">
        <v>229</v>
      </c>
      <c r="F2089" s="47">
        <v>0.21820000000000001</v>
      </c>
      <c r="G2089" s="46" t="s">
        <v>729</v>
      </c>
      <c r="H2089" s="48">
        <v>0.21820000000000001</v>
      </c>
      <c r="I2089" s="46" t="s">
        <v>741</v>
      </c>
      <c r="J2089" s="60"/>
      <c r="K2089" s="39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1"/>
      <c r="AF2089" s="10"/>
      <c r="AG2089" s="10"/>
      <c r="AH2089" s="10"/>
      <c r="AI2089" s="10"/>
    </row>
    <row r="2090" spans="1:35" ht="15.95" customHeight="1" x14ac:dyDescent="0.2">
      <c r="A2090" s="46" t="s">
        <v>72</v>
      </c>
      <c r="B2090" s="46" t="s">
        <v>726</v>
      </c>
      <c r="C2090" s="46" t="s">
        <v>727</v>
      </c>
      <c r="D2090" s="46" t="s">
        <v>2269</v>
      </c>
      <c r="E2090" s="50">
        <v>237</v>
      </c>
      <c r="F2090" s="47">
        <v>5.1700000000000003E-2</v>
      </c>
      <c r="G2090" s="46" t="s">
        <v>729</v>
      </c>
      <c r="H2090" s="48">
        <v>5.1700000000000003E-2</v>
      </c>
      <c r="I2090" s="46" t="s">
        <v>2278</v>
      </c>
      <c r="J2090" s="60"/>
      <c r="K2090" s="39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1"/>
      <c r="AF2090" s="10"/>
      <c r="AG2090" s="10"/>
      <c r="AH2090" s="10"/>
      <c r="AI2090" s="10"/>
    </row>
    <row r="2091" spans="1:35" ht="15.95" customHeight="1" x14ac:dyDescent="0.2">
      <c r="A2091" s="46" t="s">
        <v>73</v>
      </c>
      <c r="B2091" s="46" t="s">
        <v>726</v>
      </c>
      <c r="C2091" s="46" t="s">
        <v>727</v>
      </c>
      <c r="D2091" s="46" t="s">
        <v>2269</v>
      </c>
      <c r="E2091" s="50">
        <v>25</v>
      </c>
      <c r="F2091" s="47">
        <v>0.12</v>
      </c>
      <c r="G2091" s="46" t="s">
        <v>729</v>
      </c>
      <c r="H2091" s="48">
        <v>0.12</v>
      </c>
      <c r="I2091" s="46" t="s">
        <v>2270</v>
      </c>
      <c r="J2091" s="60"/>
      <c r="K2091" s="39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1"/>
      <c r="AF2091" s="10"/>
      <c r="AG2091" s="10"/>
      <c r="AH2091" s="10"/>
      <c r="AI2091" s="10"/>
    </row>
    <row r="2092" spans="1:35" ht="15.95" customHeight="1" x14ac:dyDescent="0.2">
      <c r="A2092" s="46" t="s">
        <v>74</v>
      </c>
      <c r="B2092" s="46" t="s">
        <v>726</v>
      </c>
      <c r="C2092" s="46" t="s">
        <v>727</v>
      </c>
      <c r="D2092" s="46" t="s">
        <v>2269</v>
      </c>
      <c r="E2092" s="46" t="s">
        <v>1876</v>
      </c>
      <c r="F2092" s="47">
        <v>1.0448</v>
      </c>
      <c r="G2092" s="46" t="s">
        <v>729</v>
      </c>
      <c r="H2092" s="48">
        <v>1.0448</v>
      </c>
      <c r="I2092" s="46" t="s">
        <v>2270</v>
      </c>
      <c r="J2092" s="60"/>
      <c r="K2092" s="39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1"/>
      <c r="AF2092" s="10"/>
      <c r="AG2092" s="10"/>
      <c r="AH2092" s="10"/>
      <c r="AI2092" s="10"/>
    </row>
    <row r="2093" spans="1:35" ht="15.95" customHeight="1" x14ac:dyDescent="0.2">
      <c r="A2093" s="46" t="s">
        <v>75</v>
      </c>
      <c r="B2093" s="46" t="s">
        <v>726</v>
      </c>
      <c r="C2093" s="46" t="s">
        <v>727</v>
      </c>
      <c r="D2093" s="46" t="s">
        <v>2269</v>
      </c>
      <c r="E2093" s="46" t="s">
        <v>740</v>
      </c>
      <c r="F2093" s="47">
        <v>0.97170000000000001</v>
      </c>
      <c r="G2093" s="46" t="s">
        <v>729</v>
      </c>
      <c r="H2093" s="48">
        <v>0.97170000000000001</v>
      </c>
      <c r="I2093" s="46" t="s">
        <v>2270</v>
      </c>
      <c r="J2093" s="60"/>
      <c r="K2093" s="39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1"/>
      <c r="AF2093" s="10"/>
      <c r="AG2093" s="10"/>
      <c r="AH2093" s="10"/>
      <c r="AI2093" s="10"/>
    </row>
    <row r="2094" spans="1:35" ht="15.95" customHeight="1" x14ac:dyDescent="0.2">
      <c r="A2094" s="46" t="s">
        <v>76</v>
      </c>
      <c r="B2094" s="46" t="s">
        <v>726</v>
      </c>
      <c r="C2094" s="46" t="s">
        <v>727</v>
      </c>
      <c r="D2094" s="46" t="s">
        <v>2269</v>
      </c>
      <c r="E2094" s="50">
        <v>38</v>
      </c>
      <c r="F2094" s="47">
        <v>0.28000000000000003</v>
      </c>
      <c r="G2094" s="46" t="s">
        <v>729</v>
      </c>
      <c r="H2094" s="48">
        <v>0.28000000000000003</v>
      </c>
      <c r="I2094" s="46" t="s">
        <v>2270</v>
      </c>
      <c r="J2094" s="60"/>
      <c r="K2094" s="39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1"/>
      <c r="AF2094" s="10"/>
      <c r="AG2094" s="10"/>
      <c r="AH2094" s="10"/>
      <c r="AI2094" s="10"/>
    </row>
    <row r="2095" spans="1:35" ht="15.95" customHeight="1" x14ac:dyDescent="0.2">
      <c r="A2095" s="46" t="s">
        <v>77</v>
      </c>
      <c r="B2095" s="46" t="s">
        <v>726</v>
      </c>
      <c r="C2095" s="46" t="s">
        <v>727</v>
      </c>
      <c r="D2095" s="46" t="s">
        <v>2269</v>
      </c>
      <c r="E2095" s="46" t="s">
        <v>1787</v>
      </c>
      <c r="F2095" s="47">
        <v>7.0000000000000007E-2</v>
      </c>
      <c r="G2095" s="46" t="s">
        <v>30</v>
      </c>
      <c r="H2095" s="48">
        <v>7.0000000000000007E-2</v>
      </c>
      <c r="I2095" s="46" t="s">
        <v>2279</v>
      </c>
      <c r="J2095" s="49" t="s">
        <v>2277</v>
      </c>
      <c r="K2095" s="39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1"/>
      <c r="AF2095" s="10"/>
      <c r="AG2095" s="10"/>
      <c r="AH2095" s="10"/>
      <c r="AI2095" s="10"/>
    </row>
    <row r="2096" spans="1:35" ht="15.95" customHeight="1" x14ac:dyDescent="0.2">
      <c r="A2096" s="46" t="s">
        <v>78</v>
      </c>
      <c r="B2096" s="46" t="s">
        <v>726</v>
      </c>
      <c r="C2096" s="46" t="s">
        <v>727</v>
      </c>
      <c r="D2096" s="46" t="s">
        <v>2269</v>
      </c>
      <c r="E2096" s="46" t="s">
        <v>2280</v>
      </c>
      <c r="F2096" s="47">
        <v>0.06</v>
      </c>
      <c r="G2096" s="46" t="s">
        <v>729</v>
      </c>
      <c r="H2096" s="48">
        <v>0.06</v>
      </c>
      <c r="I2096" s="46" t="s">
        <v>2270</v>
      </c>
      <c r="J2096" s="60"/>
      <c r="K2096" s="39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1"/>
      <c r="AF2096" s="10"/>
      <c r="AG2096" s="10"/>
      <c r="AH2096" s="10"/>
      <c r="AI2096" s="10"/>
    </row>
    <row r="2097" spans="1:35" ht="15.95" customHeight="1" x14ac:dyDescent="0.2">
      <c r="A2097" s="46" t="s">
        <v>79</v>
      </c>
      <c r="B2097" s="46" t="s">
        <v>726</v>
      </c>
      <c r="C2097" s="46" t="s">
        <v>727</v>
      </c>
      <c r="D2097" s="46" t="s">
        <v>2269</v>
      </c>
      <c r="E2097" s="46" t="s">
        <v>2096</v>
      </c>
      <c r="F2097" s="47">
        <v>0.21129999999999999</v>
      </c>
      <c r="G2097" s="46" t="s">
        <v>729</v>
      </c>
      <c r="H2097" s="48">
        <v>0.21129999999999999</v>
      </c>
      <c r="I2097" s="46" t="s">
        <v>2270</v>
      </c>
      <c r="J2097" s="60"/>
      <c r="K2097" s="39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1"/>
      <c r="AF2097" s="10"/>
      <c r="AG2097" s="10"/>
      <c r="AH2097" s="10"/>
      <c r="AI2097" s="10"/>
    </row>
    <row r="2098" spans="1:35" ht="15.95" customHeight="1" x14ac:dyDescent="0.2">
      <c r="A2098" s="46" t="s">
        <v>80</v>
      </c>
      <c r="B2098" s="46" t="s">
        <v>726</v>
      </c>
      <c r="C2098" s="46" t="s">
        <v>727</v>
      </c>
      <c r="D2098" s="46" t="s">
        <v>2269</v>
      </c>
      <c r="E2098" s="46" t="s">
        <v>2281</v>
      </c>
      <c r="F2098" s="47">
        <v>0.3387</v>
      </c>
      <c r="G2098" s="46" t="s">
        <v>729</v>
      </c>
      <c r="H2098" s="48">
        <v>0.3387</v>
      </c>
      <c r="I2098" s="46" t="s">
        <v>2270</v>
      </c>
      <c r="J2098" s="60"/>
      <c r="K2098" s="39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1"/>
      <c r="AF2098" s="10"/>
      <c r="AG2098" s="10"/>
      <c r="AH2098" s="10"/>
      <c r="AI2098" s="10"/>
    </row>
    <row r="2099" spans="1:35" ht="15.95" customHeight="1" x14ac:dyDescent="0.2">
      <c r="A2099" s="46" t="s">
        <v>81</v>
      </c>
      <c r="B2099" s="46" t="s">
        <v>726</v>
      </c>
      <c r="C2099" s="46" t="s">
        <v>727</v>
      </c>
      <c r="D2099" s="46" t="s">
        <v>2269</v>
      </c>
      <c r="E2099" s="46" t="s">
        <v>2282</v>
      </c>
      <c r="F2099" s="47">
        <v>0.11070000000000001</v>
      </c>
      <c r="G2099" s="46" t="s">
        <v>29</v>
      </c>
      <c r="H2099" s="48">
        <v>0.11070000000000001</v>
      </c>
      <c r="I2099" s="46" t="s">
        <v>2283</v>
      </c>
      <c r="J2099" s="60"/>
      <c r="K2099" s="39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1"/>
      <c r="AF2099" s="10"/>
      <c r="AG2099" s="10"/>
      <c r="AH2099" s="10"/>
      <c r="AI2099" s="10"/>
    </row>
    <row r="2100" spans="1:35" ht="15.95" customHeight="1" x14ac:dyDescent="0.2">
      <c r="A2100" s="46" t="s">
        <v>82</v>
      </c>
      <c r="B2100" s="46" t="s">
        <v>726</v>
      </c>
      <c r="C2100" s="46" t="s">
        <v>727</v>
      </c>
      <c r="D2100" s="46" t="s">
        <v>2269</v>
      </c>
      <c r="E2100" s="50">
        <v>57</v>
      </c>
      <c r="F2100" s="47">
        <v>0.39</v>
      </c>
      <c r="G2100" s="46" t="s">
        <v>729</v>
      </c>
      <c r="H2100" s="48">
        <v>0.39</v>
      </c>
      <c r="I2100" s="46" t="s">
        <v>2270</v>
      </c>
      <c r="J2100" s="60"/>
      <c r="K2100" s="39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1"/>
      <c r="AF2100" s="10"/>
      <c r="AG2100" s="10"/>
      <c r="AH2100" s="10"/>
      <c r="AI2100" s="10"/>
    </row>
    <row r="2101" spans="1:35" ht="15.95" customHeight="1" x14ac:dyDescent="0.2">
      <c r="A2101" s="46" t="s">
        <v>83</v>
      </c>
      <c r="B2101" s="46" t="s">
        <v>726</v>
      </c>
      <c r="C2101" s="46" t="s">
        <v>727</v>
      </c>
      <c r="D2101" s="46" t="s">
        <v>2269</v>
      </c>
      <c r="E2101" s="46" t="s">
        <v>2284</v>
      </c>
      <c r="F2101" s="47">
        <v>1.7030000000000001</v>
      </c>
      <c r="G2101" s="46" t="s">
        <v>33</v>
      </c>
      <c r="H2101" s="48">
        <v>1.7030000000000001</v>
      </c>
      <c r="I2101" s="46" t="s">
        <v>2285</v>
      </c>
      <c r="J2101" s="60"/>
      <c r="K2101" s="39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1"/>
      <c r="AF2101" s="10"/>
      <c r="AG2101" s="10"/>
      <c r="AH2101" s="10"/>
      <c r="AI2101" s="10"/>
    </row>
    <row r="2102" spans="1:35" ht="15.95" customHeight="1" x14ac:dyDescent="0.2">
      <c r="A2102" s="46" t="s">
        <v>84</v>
      </c>
      <c r="B2102" s="46" t="s">
        <v>726</v>
      </c>
      <c r="C2102" s="46" t="s">
        <v>727</v>
      </c>
      <c r="D2102" s="46" t="s">
        <v>2269</v>
      </c>
      <c r="E2102" s="50">
        <v>68</v>
      </c>
      <c r="F2102" s="47">
        <v>0.48799999999999999</v>
      </c>
      <c r="G2102" s="46" t="s">
        <v>729</v>
      </c>
      <c r="H2102" s="48">
        <v>0.48799999999999999</v>
      </c>
      <c r="I2102" s="46" t="s">
        <v>2270</v>
      </c>
      <c r="J2102" s="60"/>
      <c r="K2102" s="39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1"/>
      <c r="AF2102" s="10"/>
      <c r="AG2102" s="10"/>
      <c r="AH2102" s="10"/>
      <c r="AI2102" s="10"/>
    </row>
    <row r="2103" spans="1:35" ht="15.95" customHeight="1" x14ac:dyDescent="0.2">
      <c r="A2103" s="46" t="s">
        <v>85</v>
      </c>
      <c r="B2103" s="46" t="s">
        <v>726</v>
      </c>
      <c r="C2103" s="46" t="s">
        <v>727</v>
      </c>
      <c r="D2103" s="46" t="s">
        <v>2269</v>
      </c>
      <c r="E2103" s="46" t="s">
        <v>1761</v>
      </c>
      <c r="F2103" s="47">
        <v>4.0000000000000001E-3</v>
      </c>
      <c r="G2103" s="46" t="s">
        <v>729</v>
      </c>
      <c r="H2103" s="48">
        <v>4.0000000000000001E-3</v>
      </c>
      <c r="I2103" s="46" t="s">
        <v>2270</v>
      </c>
      <c r="J2103" s="60"/>
      <c r="K2103" s="39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1"/>
      <c r="AF2103" s="10"/>
      <c r="AG2103" s="10"/>
      <c r="AH2103" s="10"/>
      <c r="AI2103" s="10"/>
    </row>
    <row r="2104" spans="1:35" ht="15.95" customHeight="1" x14ac:dyDescent="0.2">
      <c r="A2104" s="46" t="s">
        <v>86</v>
      </c>
      <c r="B2104" s="46" t="s">
        <v>726</v>
      </c>
      <c r="C2104" s="46" t="s">
        <v>727</v>
      </c>
      <c r="D2104" s="46" t="s">
        <v>2269</v>
      </c>
      <c r="E2104" s="46" t="s">
        <v>998</v>
      </c>
      <c r="F2104" s="47">
        <v>0.22919999999999999</v>
      </c>
      <c r="G2104" s="46" t="s">
        <v>729</v>
      </c>
      <c r="H2104" s="48">
        <v>0.22919999999999999</v>
      </c>
      <c r="I2104" s="46" t="s">
        <v>2286</v>
      </c>
      <c r="J2104" s="60"/>
      <c r="K2104" s="39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1"/>
      <c r="AF2104" s="10"/>
      <c r="AG2104" s="10"/>
      <c r="AH2104" s="10"/>
      <c r="AI2104" s="10"/>
    </row>
    <row r="2105" spans="1:35" ht="15.95" customHeight="1" x14ac:dyDescent="0.2">
      <c r="A2105" s="46" t="s">
        <v>87</v>
      </c>
      <c r="B2105" s="46" t="s">
        <v>726</v>
      </c>
      <c r="C2105" s="46" t="s">
        <v>727</v>
      </c>
      <c r="D2105" s="46" t="s">
        <v>2269</v>
      </c>
      <c r="E2105" s="50">
        <v>9</v>
      </c>
      <c r="F2105" s="47">
        <v>0.69</v>
      </c>
      <c r="G2105" s="46" t="s">
        <v>729</v>
      </c>
      <c r="H2105" s="48">
        <v>0.69</v>
      </c>
      <c r="I2105" s="46" t="s">
        <v>2270</v>
      </c>
      <c r="J2105" s="60"/>
      <c r="K2105" s="39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1"/>
      <c r="AF2105" s="10"/>
      <c r="AG2105" s="10"/>
      <c r="AH2105" s="10"/>
      <c r="AI2105" s="10"/>
    </row>
    <row r="2106" spans="1:35" ht="15.95" customHeight="1" x14ac:dyDescent="0.2">
      <c r="A2106" s="46" t="s">
        <v>88</v>
      </c>
      <c r="B2106" s="46" t="s">
        <v>726</v>
      </c>
      <c r="C2106" s="46" t="s">
        <v>727</v>
      </c>
      <c r="D2106" s="46" t="s">
        <v>2269</v>
      </c>
      <c r="E2106" s="50">
        <v>96</v>
      </c>
      <c r="F2106" s="47">
        <v>0.12</v>
      </c>
      <c r="G2106" s="46" t="s">
        <v>729</v>
      </c>
      <c r="H2106" s="48">
        <v>0.12</v>
      </c>
      <c r="I2106" s="46" t="s">
        <v>2270</v>
      </c>
      <c r="J2106" s="60"/>
      <c r="K2106" s="39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1"/>
      <c r="AF2106" s="10"/>
      <c r="AG2106" s="10"/>
      <c r="AH2106" s="10"/>
      <c r="AI2106" s="10"/>
    </row>
    <row r="2107" spans="1:35" ht="15.95" customHeight="1" x14ac:dyDescent="0.2">
      <c r="A2107" s="46" t="s">
        <v>89</v>
      </c>
      <c r="B2107" s="55" t="s">
        <v>726</v>
      </c>
      <c r="C2107" s="55" t="s">
        <v>727</v>
      </c>
      <c r="D2107" s="55" t="s">
        <v>2269</v>
      </c>
      <c r="E2107" s="142">
        <v>99</v>
      </c>
      <c r="F2107" s="89">
        <v>1.2</v>
      </c>
      <c r="G2107" s="55" t="s">
        <v>729</v>
      </c>
      <c r="H2107" s="70">
        <v>1.2</v>
      </c>
      <c r="I2107" s="125" t="s">
        <v>2270</v>
      </c>
      <c r="J2107" s="87"/>
      <c r="K2107" s="13"/>
      <c r="L2107" s="12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1"/>
      <c r="AF2107" s="10"/>
      <c r="AG2107" s="10"/>
      <c r="AH2107" s="10"/>
      <c r="AI2107" s="10"/>
    </row>
    <row r="2108" spans="1:35" ht="15.95" customHeight="1" x14ac:dyDescent="0.2">
      <c r="A2108" s="229" t="s">
        <v>2340</v>
      </c>
      <c r="B2108" s="229"/>
      <c r="C2108" s="229"/>
      <c r="D2108" s="229"/>
      <c r="E2108" s="229"/>
      <c r="F2108" s="95">
        <f>SUM(F2070:F2107)</f>
        <v>14.639899999999997</v>
      </c>
      <c r="G2108" s="94"/>
      <c r="H2108" s="96">
        <f>SUM(H2070:H2107)</f>
        <v>14.639899999999997</v>
      </c>
      <c r="I2108" s="122"/>
      <c r="J2108" s="97"/>
      <c r="K2108" s="88"/>
      <c r="L2108" s="17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</row>
    <row r="2109" spans="1:35" ht="23.25" customHeight="1" x14ac:dyDescent="0.2">
      <c r="A2109" s="230" t="s">
        <v>2357</v>
      </c>
      <c r="B2109" s="231"/>
      <c r="C2109" s="231"/>
      <c r="D2109" s="232"/>
      <c r="E2109" s="93" t="s">
        <v>2287</v>
      </c>
      <c r="F2109" s="92">
        <f>F16+F42+F83+F154+F255+F271+F283+F301+F403+F473+F504+F559+F618+F666+F701+F1114+F1132+F1190+F1216+F1258+F1327+F1342+F1374+F1427+F1466+F1481+F1570+F1584+F1615+F1625+F1701+F1743+F1774+F1827+F1859+F1881+F1936+F1952+F2001+F2006+F2022+F2069+F2108</f>
        <v>726.90570000000025</v>
      </c>
      <c r="G2109" s="92">
        <f t="shared" ref="G2109:H2109" si="0">G16+G42+G83+G154+G255+G271+G283+G301+G403+G473+G504+G559+G618+G666+G701+G1114+G1132+G1190+G1216+G1258+G1327+G1342+G1374+G1427+G1466+G1481+G1570+G1584+G1615+G1625+G1701+G1743+G1774+G1827+G1859+G1881+G1936+G1952+G2001+G2006+G2022+G2069+G2108</f>
        <v>0</v>
      </c>
      <c r="H2109" s="92">
        <f t="shared" si="0"/>
        <v>726.90570000000025</v>
      </c>
      <c r="I2109" s="123">
        <v>782.74639999999999</v>
      </c>
      <c r="J2109" s="91"/>
      <c r="K2109" s="16"/>
      <c r="L2109" s="17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</row>
    <row r="2112" spans="1:35" x14ac:dyDescent="0.2">
      <c r="A2112" s="213" t="s">
        <v>2360</v>
      </c>
      <c r="B2112" s="213"/>
      <c r="C2112" s="213"/>
      <c r="D2112" s="213"/>
      <c r="E2112" s="213"/>
      <c r="F2112" s="213"/>
      <c r="G2112" s="213"/>
      <c r="H2112" s="213"/>
      <c r="I2112" s="213"/>
      <c r="J2112" s="213"/>
    </row>
    <row r="2113" spans="1:36" ht="12.75" customHeight="1" x14ac:dyDescent="0.2">
      <c r="A2113" s="206" t="s">
        <v>52</v>
      </c>
      <c r="B2113" s="206" t="s">
        <v>720</v>
      </c>
      <c r="C2113" s="206" t="s">
        <v>721</v>
      </c>
      <c r="D2113" s="206" t="s">
        <v>722</v>
      </c>
      <c r="E2113" s="206" t="s">
        <v>723</v>
      </c>
      <c r="F2113" s="207" t="s">
        <v>410</v>
      </c>
      <c r="G2113" s="206" t="s">
        <v>724</v>
      </c>
      <c r="H2113" s="206"/>
      <c r="I2113" s="206" t="s">
        <v>53</v>
      </c>
      <c r="J2113" s="206" t="s">
        <v>24</v>
      </c>
      <c r="AJ2113" s="258"/>
    </row>
    <row r="2114" spans="1:36" x14ac:dyDescent="0.2">
      <c r="A2114" s="206"/>
      <c r="B2114" s="206"/>
      <c r="C2114" s="206"/>
      <c r="D2114" s="206"/>
      <c r="E2114" s="206"/>
      <c r="F2114" s="207"/>
      <c r="G2114" s="206"/>
      <c r="H2114" s="206"/>
      <c r="I2114" s="206"/>
      <c r="J2114" s="206"/>
      <c r="AJ2114" s="259"/>
    </row>
    <row r="2115" spans="1:36" x14ac:dyDescent="0.2">
      <c r="A2115" s="206"/>
      <c r="B2115" s="206"/>
      <c r="C2115" s="206"/>
      <c r="D2115" s="206"/>
      <c r="E2115" s="206"/>
      <c r="F2115" s="207"/>
      <c r="G2115" s="67" t="s">
        <v>725</v>
      </c>
      <c r="H2115" s="67" t="s">
        <v>410</v>
      </c>
      <c r="I2115" s="206"/>
      <c r="J2115" s="206"/>
      <c r="AJ2115" s="259"/>
    </row>
    <row r="2116" spans="1:36" ht="15.95" customHeight="1" x14ac:dyDescent="0.2">
      <c r="A2116" s="218" t="s">
        <v>54</v>
      </c>
      <c r="B2116" s="218" t="s">
        <v>844</v>
      </c>
      <c r="C2116" s="219" t="s">
        <v>845</v>
      </c>
      <c r="D2116" s="218" t="s">
        <v>836</v>
      </c>
      <c r="E2116" s="218" t="s">
        <v>846</v>
      </c>
      <c r="F2116" s="221">
        <v>0.39329999999999998</v>
      </c>
      <c r="G2116" s="46" t="s">
        <v>2362</v>
      </c>
      <c r="H2116" s="62">
        <v>0.38040000000000002</v>
      </c>
      <c r="I2116" s="217" t="s">
        <v>847</v>
      </c>
      <c r="J2116" s="233" t="s">
        <v>848</v>
      </c>
      <c r="AJ2116" s="145">
        <f>F2116*1417/6380</f>
        <v>8.7352053291536058E-2</v>
      </c>
    </row>
    <row r="2117" spans="1:36" ht="15.95" customHeight="1" x14ac:dyDescent="0.2">
      <c r="A2117" s="179"/>
      <c r="B2117" s="179"/>
      <c r="C2117" s="220"/>
      <c r="D2117" s="179"/>
      <c r="E2117" s="179"/>
      <c r="F2117" s="177"/>
      <c r="G2117" s="46" t="s">
        <v>33</v>
      </c>
      <c r="H2117" s="62">
        <v>1.29E-2</v>
      </c>
      <c r="I2117" s="181"/>
      <c r="J2117" s="183"/>
    </row>
    <row r="2118" spans="1:36" ht="15.95" customHeight="1" x14ac:dyDescent="0.2">
      <c r="A2118" s="46" t="s">
        <v>55</v>
      </c>
      <c r="B2118" s="46" t="s">
        <v>844</v>
      </c>
      <c r="C2118" s="143" t="s">
        <v>856</v>
      </c>
      <c r="D2118" s="46" t="s">
        <v>836</v>
      </c>
      <c r="E2118" s="46" t="s">
        <v>857</v>
      </c>
      <c r="F2118" s="47">
        <v>6.5299999999999997E-2</v>
      </c>
      <c r="G2118" s="46" t="s">
        <v>28</v>
      </c>
      <c r="H2118" s="48">
        <v>6.5299999999999997E-2</v>
      </c>
      <c r="I2118" s="46" t="s">
        <v>858</v>
      </c>
      <c r="J2118" s="49" t="s">
        <v>859</v>
      </c>
      <c r="AJ2118" s="145">
        <f>F2118*7303/12205</f>
        <v>3.9072994674313806E-2</v>
      </c>
    </row>
    <row r="2119" spans="1:36" ht="15.95" customHeight="1" x14ac:dyDescent="0.2">
      <c r="A2119" s="46" t="s">
        <v>56</v>
      </c>
      <c r="B2119" s="46" t="s">
        <v>844</v>
      </c>
      <c r="C2119" s="143" t="s">
        <v>884</v>
      </c>
      <c r="D2119" s="46" t="s">
        <v>836</v>
      </c>
      <c r="E2119" s="46" t="s">
        <v>885</v>
      </c>
      <c r="F2119" s="47">
        <v>0.1988</v>
      </c>
      <c r="G2119" s="46" t="s">
        <v>28</v>
      </c>
      <c r="H2119" s="48">
        <v>0.1988</v>
      </c>
      <c r="I2119" s="46" t="s">
        <v>886</v>
      </c>
      <c r="J2119" s="49" t="s">
        <v>887</v>
      </c>
      <c r="AJ2119" s="145">
        <f>F2119*6593/21004</f>
        <v>6.2401847267187199E-2</v>
      </c>
    </row>
    <row r="2120" spans="1:36" ht="15.95" customHeight="1" x14ac:dyDescent="0.2">
      <c r="A2120" s="46" t="s">
        <v>57</v>
      </c>
      <c r="B2120" s="46" t="s">
        <v>844</v>
      </c>
      <c r="C2120" s="143" t="s">
        <v>884</v>
      </c>
      <c r="D2120" s="46" t="s">
        <v>836</v>
      </c>
      <c r="E2120" s="46" t="s">
        <v>888</v>
      </c>
      <c r="F2120" s="47">
        <v>1.5900000000000001E-2</v>
      </c>
      <c r="G2120" s="46" t="s">
        <v>28</v>
      </c>
      <c r="H2120" s="48">
        <v>1.5900000000000001E-2</v>
      </c>
      <c r="I2120" s="46" t="s">
        <v>886</v>
      </c>
      <c r="J2120" s="49" t="s">
        <v>887</v>
      </c>
      <c r="AJ2120" s="145">
        <f>F2120*6593/21004</f>
        <v>4.9908922110074279E-3</v>
      </c>
    </row>
    <row r="2121" spans="1:36" ht="15.95" customHeight="1" x14ac:dyDescent="0.2">
      <c r="A2121" s="46" t="s">
        <v>58</v>
      </c>
      <c r="B2121" s="46" t="s">
        <v>844</v>
      </c>
      <c r="C2121" s="143" t="s">
        <v>892</v>
      </c>
      <c r="D2121" s="46" t="s">
        <v>836</v>
      </c>
      <c r="E2121" s="50">
        <v>79</v>
      </c>
      <c r="F2121" s="47">
        <v>0.12</v>
      </c>
      <c r="G2121" s="46" t="s">
        <v>28</v>
      </c>
      <c r="H2121" s="48">
        <v>0.12</v>
      </c>
      <c r="I2121" s="46" t="s">
        <v>893</v>
      </c>
      <c r="J2121" s="49" t="s">
        <v>894</v>
      </c>
      <c r="AJ2121" s="145">
        <f>F2121*5082/18251</f>
        <v>3.3414059503588847E-2</v>
      </c>
    </row>
    <row r="2122" spans="1:36" ht="15.95" customHeight="1" x14ac:dyDescent="0.2">
      <c r="A2122" s="225" t="s">
        <v>2297</v>
      </c>
      <c r="B2122" s="226"/>
      <c r="C2122" s="226"/>
      <c r="D2122" s="226"/>
      <c r="E2122" s="227"/>
      <c r="F2122" s="148">
        <f>SUM(F2116:F2121)</f>
        <v>0.79330000000000001</v>
      </c>
      <c r="G2122" s="147" t="s">
        <v>2399</v>
      </c>
      <c r="H2122" s="149">
        <f>SUM(H2116:H2121)</f>
        <v>0.79330000000000001</v>
      </c>
      <c r="I2122" s="147"/>
      <c r="J2122" s="150"/>
    </row>
    <row r="2123" spans="1:36" ht="15.95" customHeight="1" x14ac:dyDescent="0.2">
      <c r="A2123" s="46" t="s">
        <v>54</v>
      </c>
      <c r="B2123" s="46" t="s">
        <v>844</v>
      </c>
      <c r="C2123" s="143" t="s">
        <v>895</v>
      </c>
      <c r="D2123" s="46" t="s">
        <v>896</v>
      </c>
      <c r="E2123" s="46" t="s">
        <v>897</v>
      </c>
      <c r="F2123" s="47">
        <v>0.2084</v>
      </c>
      <c r="G2123" s="46" t="s">
        <v>28</v>
      </c>
      <c r="H2123" s="48">
        <v>0.2084</v>
      </c>
      <c r="I2123" s="46" t="s">
        <v>898</v>
      </c>
      <c r="J2123" s="49" t="s">
        <v>899</v>
      </c>
      <c r="AJ2123" s="145">
        <f>F2123*7960/23158</f>
        <v>7.1632438034372567E-2</v>
      </c>
    </row>
    <row r="2124" spans="1:36" ht="15.95" customHeight="1" x14ac:dyDescent="0.2">
      <c r="A2124" s="225" t="s">
        <v>2298</v>
      </c>
      <c r="B2124" s="226"/>
      <c r="C2124" s="226"/>
      <c r="D2124" s="226"/>
      <c r="E2124" s="227"/>
      <c r="F2124" s="148">
        <f>SUM(F2123)</f>
        <v>0.2084</v>
      </c>
      <c r="G2124" s="147" t="s">
        <v>2399</v>
      </c>
      <c r="H2124" s="149">
        <f>SUM(H2123)</f>
        <v>0.2084</v>
      </c>
      <c r="I2124" s="147"/>
      <c r="J2124" s="150"/>
    </row>
    <row r="2125" spans="1:36" ht="15.95" customHeight="1" x14ac:dyDescent="0.2">
      <c r="A2125" s="46" t="s">
        <v>54</v>
      </c>
      <c r="B2125" s="46" t="s">
        <v>844</v>
      </c>
      <c r="C2125" s="143" t="s">
        <v>914</v>
      </c>
      <c r="D2125" s="46" t="s">
        <v>915</v>
      </c>
      <c r="E2125" s="46" t="s">
        <v>916</v>
      </c>
      <c r="F2125" s="47">
        <v>0.20780000000000001</v>
      </c>
      <c r="G2125" s="46" t="s">
        <v>28</v>
      </c>
      <c r="H2125" s="48">
        <v>0.20780000000000001</v>
      </c>
      <c r="I2125" s="46" t="s">
        <v>917</v>
      </c>
      <c r="J2125" s="49" t="s">
        <v>918</v>
      </c>
      <c r="AJ2125" s="145">
        <f>F2125*16012/35650</f>
        <v>9.33322187938289E-2</v>
      </c>
    </row>
    <row r="2126" spans="1:36" ht="15.95" customHeight="1" x14ac:dyDescent="0.2">
      <c r="A2126" s="46" t="s">
        <v>55</v>
      </c>
      <c r="B2126" s="46" t="s">
        <v>844</v>
      </c>
      <c r="C2126" s="143" t="s">
        <v>2347</v>
      </c>
      <c r="D2126" s="46" t="s">
        <v>915</v>
      </c>
      <c r="E2126" s="46" t="s">
        <v>929</v>
      </c>
      <c r="F2126" s="47">
        <v>0.1424</v>
      </c>
      <c r="G2126" s="46" t="s">
        <v>28</v>
      </c>
      <c r="H2126" s="48">
        <v>0.1424</v>
      </c>
      <c r="I2126" s="46" t="s">
        <v>930</v>
      </c>
      <c r="J2126" s="49" t="s">
        <v>931</v>
      </c>
      <c r="AJ2126" s="145">
        <f>F2126*10227/49301</f>
        <v>2.9539457617492548E-2</v>
      </c>
    </row>
    <row r="2127" spans="1:36" ht="15.95" customHeight="1" x14ac:dyDescent="0.2">
      <c r="A2127" s="46" t="s">
        <v>56</v>
      </c>
      <c r="B2127" s="46" t="s">
        <v>844</v>
      </c>
      <c r="C2127" s="143" t="s">
        <v>914</v>
      </c>
      <c r="D2127" s="46" t="s">
        <v>915</v>
      </c>
      <c r="E2127" s="46" t="s">
        <v>934</v>
      </c>
      <c r="F2127" s="47">
        <v>6.1000000000000004E-3</v>
      </c>
      <c r="G2127" s="46" t="s">
        <v>28</v>
      </c>
      <c r="H2127" s="48">
        <v>6.1000000000000004E-3</v>
      </c>
      <c r="I2127" s="46" t="s">
        <v>917</v>
      </c>
      <c r="J2127" s="60"/>
      <c r="AJ2127" s="145">
        <f>F2127*16012/35650</f>
        <v>2.7397812061711081E-3</v>
      </c>
    </row>
    <row r="2128" spans="1:36" ht="15.95" customHeight="1" x14ac:dyDescent="0.2">
      <c r="A2128" s="225" t="s">
        <v>2299</v>
      </c>
      <c r="B2128" s="226"/>
      <c r="C2128" s="226"/>
      <c r="D2128" s="226"/>
      <c r="E2128" s="227"/>
      <c r="F2128" s="148">
        <f>SUM(F2125:F2127)</f>
        <v>0.35630000000000001</v>
      </c>
      <c r="G2128" s="147" t="s">
        <v>2399</v>
      </c>
      <c r="H2128" s="149">
        <f>SUM(H2125:H2127)</f>
        <v>0.35630000000000001</v>
      </c>
      <c r="I2128" s="147"/>
      <c r="J2128" s="152"/>
    </row>
    <row r="2129" spans="1:36" ht="15.95" customHeight="1" x14ac:dyDescent="0.2">
      <c r="A2129" s="46" t="s">
        <v>54</v>
      </c>
      <c r="B2129" s="46" t="s">
        <v>844</v>
      </c>
      <c r="C2129" s="143" t="s">
        <v>953</v>
      </c>
      <c r="D2129" s="46" t="s">
        <v>949</v>
      </c>
      <c r="E2129" s="46" t="s">
        <v>786</v>
      </c>
      <c r="F2129" s="47">
        <v>0.32090000000000002</v>
      </c>
      <c r="G2129" s="46" t="s">
        <v>28</v>
      </c>
      <c r="H2129" s="48">
        <v>0.32090000000000002</v>
      </c>
      <c r="I2129" s="46" t="s">
        <v>954</v>
      </c>
      <c r="J2129" s="49" t="s">
        <v>955</v>
      </c>
      <c r="AJ2129" s="145">
        <f>F2129*369/864</f>
        <v>0.13705104166666668</v>
      </c>
    </row>
    <row r="2130" spans="1:36" ht="15.95" customHeight="1" x14ac:dyDescent="0.2">
      <c r="A2130" s="225" t="s">
        <v>2301</v>
      </c>
      <c r="B2130" s="226"/>
      <c r="C2130" s="226"/>
      <c r="D2130" s="226"/>
      <c r="E2130" s="227"/>
      <c r="F2130" s="153">
        <f>SUM(F2129)</f>
        <v>0.32090000000000002</v>
      </c>
      <c r="G2130" s="147" t="s">
        <v>2399</v>
      </c>
      <c r="H2130" s="149">
        <f>SUM(H2129)</f>
        <v>0.32090000000000002</v>
      </c>
      <c r="I2130" s="154"/>
      <c r="J2130" s="155"/>
    </row>
    <row r="2131" spans="1:36" ht="15.95" customHeight="1" x14ac:dyDescent="0.2">
      <c r="A2131" s="178" t="s">
        <v>54</v>
      </c>
      <c r="B2131" s="178" t="s">
        <v>844</v>
      </c>
      <c r="C2131" s="222" t="s">
        <v>1048</v>
      </c>
      <c r="D2131" s="178" t="s">
        <v>1045</v>
      </c>
      <c r="E2131" s="184">
        <v>281</v>
      </c>
      <c r="F2131" s="176">
        <v>0.41959999999999997</v>
      </c>
      <c r="G2131" s="46" t="s">
        <v>2364</v>
      </c>
      <c r="H2131" s="113">
        <v>0.1</v>
      </c>
      <c r="I2131" s="180" t="s">
        <v>1049</v>
      </c>
      <c r="J2131" s="182" t="s">
        <v>1050</v>
      </c>
      <c r="AJ2131" s="145">
        <f>F2131*58/298</f>
        <v>8.1667114093959714E-2</v>
      </c>
    </row>
    <row r="2132" spans="1:36" ht="15.95" customHeight="1" x14ac:dyDescent="0.2">
      <c r="A2132" s="190"/>
      <c r="B2132" s="190"/>
      <c r="C2132" s="223"/>
      <c r="D2132" s="190"/>
      <c r="E2132" s="196"/>
      <c r="F2132" s="189"/>
      <c r="G2132" s="46" t="s">
        <v>28</v>
      </c>
      <c r="H2132" s="62">
        <v>0.29959999999999998</v>
      </c>
      <c r="I2132" s="191"/>
      <c r="J2132" s="192"/>
    </row>
    <row r="2133" spans="1:36" ht="15.95" customHeight="1" x14ac:dyDescent="0.2">
      <c r="A2133" s="179"/>
      <c r="B2133" s="179"/>
      <c r="C2133" s="224"/>
      <c r="D2133" s="179"/>
      <c r="E2133" s="185"/>
      <c r="F2133" s="177"/>
      <c r="G2133" s="46" t="s">
        <v>40</v>
      </c>
      <c r="H2133" s="113">
        <v>0.02</v>
      </c>
      <c r="I2133" s="181"/>
      <c r="J2133" s="183"/>
    </row>
    <row r="2134" spans="1:36" ht="15.95" customHeight="1" x14ac:dyDescent="0.2">
      <c r="A2134" s="225" t="s">
        <v>2305</v>
      </c>
      <c r="B2134" s="226"/>
      <c r="C2134" s="226"/>
      <c r="D2134" s="226"/>
      <c r="E2134" s="227"/>
      <c r="F2134" s="157">
        <f>SUM(F2131)</f>
        <v>0.41959999999999997</v>
      </c>
      <c r="G2134" s="147" t="s">
        <v>2399</v>
      </c>
      <c r="H2134" s="158">
        <f>SUM(H2131:H2133)</f>
        <v>0.41959999999999997</v>
      </c>
      <c r="I2134" s="93"/>
      <c r="J2134" s="159"/>
    </row>
    <row r="2135" spans="1:36" ht="15.95" customHeight="1" x14ac:dyDescent="0.2">
      <c r="A2135" s="46" t="s">
        <v>54</v>
      </c>
      <c r="B2135" s="46" t="s">
        <v>844</v>
      </c>
      <c r="C2135" s="143" t="s">
        <v>1063</v>
      </c>
      <c r="D2135" s="46" t="s">
        <v>1060</v>
      </c>
      <c r="E2135" s="46" t="s">
        <v>1064</v>
      </c>
      <c r="F2135" s="47">
        <v>0.28999999999999998</v>
      </c>
      <c r="G2135" s="46" t="s">
        <v>28</v>
      </c>
      <c r="H2135" s="48">
        <v>0.28999999999999998</v>
      </c>
      <c r="I2135" s="46" t="s">
        <v>1065</v>
      </c>
      <c r="J2135" s="60"/>
      <c r="AJ2135" s="145">
        <f>F2135*4103/26373</f>
        <v>4.5116975694839412E-2</v>
      </c>
    </row>
    <row r="2136" spans="1:36" ht="15.95" customHeight="1" x14ac:dyDescent="0.2">
      <c r="A2136" s="178" t="s">
        <v>55</v>
      </c>
      <c r="B2136" s="178" t="s">
        <v>844</v>
      </c>
      <c r="C2136" s="222" t="s">
        <v>1066</v>
      </c>
      <c r="D2136" s="178" t="s">
        <v>1060</v>
      </c>
      <c r="E2136" s="178" t="s">
        <v>1067</v>
      </c>
      <c r="F2136" s="176">
        <v>0.31</v>
      </c>
      <c r="G2136" s="46" t="s">
        <v>2365</v>
      </c>
      <c r="H2136" s="113">
        <v>0.2</v>
      </c>
      <c r="I2136" s="180" t="s">
        <v>1068</v>
      </c>
      <c r="J2136" s="174"/>
      <c r="AJ2136" s="145">
        <f>F2136*29937/40176</f>
        <v>0.23099537037037035</v>
      </c>
    </row>
    <row r="2137" spans="1:36" ht="15.95" customHeight="1" x14ac:dyDescent="0.2">
      <c r="A2137" s="179"/>
      <c r="B2137" s="179"/>
      <c r="C2137" s="224"/>
      <c r="D2137" s="179"/>
      <c r="E2137" s="179"/>
      <c r="F2137" s="177"/>
      <c r="G2137" s="46" t="s">
        <v>2363</v>
      </c>
      <c r="H2137" s="113">
        <v>0.11</v>
      </c>
      <c r="I2137" s="181"/>
      <c r="J2137" s="175"/>
    </row>
    <row r="2138" spans="1:36" ht="15.95" customHeight="1" x14ac:dyDescent="0.2">
      <c r="A2138" s="46" t="s">
        <v>56</v>
      </c>
      <c r="B2138" s="46" t="s">
        <v>844</v>
      </c>
      <c r="C2138" s="143" t="s">
        <v>1078</v>
      </c>
      <c r="D2138" s="46" t="s">
        <v>1060</v>
      </c>
      <c r="E2138" s="46" t="s">
        <v>1079</v>
      </c>
      <c r="F2138" s="47">
        <v>0.32140000000000002</v>
      </c>
      <c r="G2138" s="46" t="s">
        <v>28</v>
      </c>
      <c r="H2138" s="48">
        <v>0.32140000000000002</v>
      </c>
      <c r="I2138" s="46" t="s">
        <v>1080</v>
      </c>
      <c r="J2138" s="49" t="s">
        <v>1081</v>
      </c>
      <c r="AJ2138" s="145">
        <f>F2138*59/753</f>
        <v>2.5182735723771582E-2</v>
      </c>
    </row>
    <row r="2139" spans="1:36" ht="15.95" customHeight="1" x14ac:dyDescent="0.2">
      <c r="A2139" s="46" t="s">
        <v>57</v>
      </c>
      <c r="B2139" s="46" t="s">
        <v>844</v>
      </c>
      <c r="C2139" s="143" t="s">
        <v>1086</v>
      </c>
      <c r="D2139" s="46" t="s">
        <v>1060</v>
      </c>
      <c r="E2139" s="46" t="s">
        <v>1087</v>
      </c>
      <c r="F2139" s="47">
        <v>0.2298</v>
      </c>
      <c r="G2139" s="46" t="s">
        <v>28</v>
      </c>
      <c r="H2139" s="48">
        <v>0.2298</v>
      </c>
      <c r="I2139" s="46" t="s">
        <v>1088</v>
      </c>
      <c r="J2139" s="49" t="s">
        <v>1089</v>
      </c>
      <c r="AJ2139" s="145">
        <f>F2139*24154/36669</f>
        <v>0.15137007281354825</v>
      </c>
    </row>
    <row r="2140" spans="1:36" ht="15.95" customHeight="1" x14ac:dyDescent="0.2">
      <c r="A2140" s="46" t="s">
        <v>58</v>
      </c>
      <c r="B2140" s="46" t="s">
        <v>844</v>
      </c>
      <c r="C2140" s="143" t="s">
        <v>2346</v>
      </c>
      <c r="D2140" s="46" t="s">
        <v>1060</v>
      </c>
      <c r="E2140" s="46" t="s">
        <v>1103</v>
      </c>
      <c r="F2140" s="47">
        <v>0.17199999999999999</v>
      </c>
      <c r="G2140" s="46" t="s">
        <v>28</v>
      </c>
      <c r="H2140" s="48">
        <v>0.17199999999999999</v>
      </c>
      <c r="I2140" s="46" t="s">
        <v>1104</v>
      </c>
      <c r="J2140" s="49" t="s">
        <v>1105</v>
      </c>
      <c r="AJ2140" s="145">
        <f>F2140*179/593</f>
        <v>5.1919055649241139E-2</v>
      </c>
    </row>
    <row r="2141" spans="1:36" ht="15.95" customHeight="1" x14ac:dyDescent="0.2">
      <c r="A2141" s="46" t="s">
        <v>59</v>
      </c>
      <c r="B2141" s="46" t="s">
        <v>844</v>
      </c>
      <c r="C2141" s="143" t="s">
        <v>2346</v>
      </c>
      <c r="D2141" s="46" t="s">
        <v>1060</v>
      </c>
      <c r="E2141" s="46" t="s">
        <v>1106</v>
      </c>
      <c r="F2141" s="47">
        <v>0.20660000000000001</v>
      </c>
      <c r="G2141" s="46" t="s">
        <v>28</v>
      </c>
      <c r="H2141" s="48">
        <v>0.20660000000000001</v>
      </c>
      <c r="I2141" s="46" t="s">
        <v>1104</v>
      </c>
      <c r="J2141" s="49" t="s">
        <v>1107</v>
      </c>
      <c r="AJ2141" s="145">
        <f>F2141*179/593</f>
        <v>6.2363237774030356E-2</v>
      </c>
    </row>
    <row r="2142" spans="1:36" ht="15.95" customHeight="1" x14ac:dyDescent="0.2">
      <c r="A2142" s="225" t="s">
        <v>2306</v>
      </c>
      <c r="B2142" s="226"/>
      <c r="C2142" s="226"/>
      <c r="D2142" s="226"/>
      <c r="E2142" s="227"/>
      <c r="F2142" s="148">
        <f>SUM(F2135:F2141)</f>
        <v>1.5297999999999998</v>
      </c>
      <c r="G2142" s="147" t="s">
        <v>2399</v>
      </c>
      <c r="H2142" s="149">
        <f>SUM(H2135:H2141)</f>
        <v>1.5297999999999998</v>
      </c>
      <c r="I2142" s="147"/>
      <c r="J2142" s="150"/>
    </row>
    <row r="2143" spans="1:36" ht="15.95" customHeight="1" x14ac:dyDescent="0.2">
      <c r="A2143" s="46" t="s">
        <v>54</v>
      </c>
      <c r="B2143" s="46" t="s">
        <v>844</v>
      </c>
      <c r="C2143" s="143" t="s">
        <v>1158</v>
      </c>
      <c r="D2143" s="46" t="s">
        <v>1151</v>
      </c>
      <c r="E2143" s="46" t="s">
        <v>1159</v>
      </c>
      <c r="F2143" s="47">
        <v>5.3100000000000001E-2</v>
      </c>
      <c r="G2143" s="46" t="s">
        <v>28</v>
      </c>
      <c r="H2143" s="48">
        <v>5.3100000000000001E-2</v>
      </c>
      <c r="I2143" s="46" t="s">
        <v>1160</v>
      </c>
      <c r="J2143" s="49" t="s">
        <v>1161</v>
      </c>
      <c r="AJ2143" s="145">
        <f>F2143*54/339</f>
        <v>8.4584070796460183E-3</v>
      </c>
    </row>
    <row r="2144" spans="1:36" ht="15.95" customHeight="1" x14ac:dyDescent="0.2">
      <c r="A2144" s="46" t="s">
        <v>55</v>
      </c>
      <c r="B2144" s="46" t="s">
        <v>844</v>
      </c>
      <c r="C2144" s="143" t="s">
        <v>1169</v>
      </c>
      <c r="D2144" s="46" t="s">
        <v>1151</v>
      </c>
      <c r="E2144" s="46" t="s">
        <v>1170</v>
      </c>
      <c r="F2144" s="47">
        <v>7.8899999999999998E-2</v>
      </c>
      <c r="G2144" s="46" t="s">
        <v>28</v>
      </c>
      <c r="H2144" s="48">
        <v>7.8899999999999998E-2</v>
      </c>
      <c r="I2144" s="46" t="s">
        <v>1171</v>
      </c>
      <c r="J2144" s="49" t="s">
        <v>1172</v>
      </c>
      <c r="AJ2144" s="145">
        <f>F2144*2103/89767</f>
        <v>1.848415341940802E-3</v>
      </c>
    </row>
    <row r="2145" spans="1:36" ht="15.95" customHeight="1" x14ac:dyDescent="0.2">
      <c r="A2145" s="46" t="s">
        <v>56</v>
      </c>
      <c r="B2145" s="46" t="s">
        <v>844</v>
      </c>
      <c r="C2145" s="143" t="s">
        <v>1180</v>
      </c>
      <c r="D2145" s="46" t="s">
        <v>1151</v>
      </c>
      <c r="E2145" s="46" t="s">
        <v>1181</v>
      </c>
      <c r="F2145" s="47">
        <v>0.1183</v>
      </c>
      <c r="G2145" s="46" t="s">
        <v>28</v>
      </c>
      <c r="H2145" s="48">
        <v>0.1183</v>
      </c>
      <c r="I2145" s="46" t="s">
        <v>1182</v>
      </c>
      <c r="J2145" s="49" t="s">
        <v>1183</v>
      </c>
      <c r="AJ2145" s="145">
        <f>F2145*43228/55101</f>
        <v>9.2809066986080116E-2</v>
      </c>
    </row>
    <row r="2146" spans="1:36" ht="15.95" customHeight="1" x14ac:dyDescent="0.2">
      <c r="A2146" s="46" t="s">
        <v>57</v>
      </c>
      <c r="B2146" s="46" t="s">
        <v>844</v>
      </c>
      <c r="C2146" s="143" t="s">
        <v>2350</v>
      </c>
      <c r="D2146" s="46" t="s">
        <v>1151</v>
      </c>
      <c r="E2146" s="46" t="s">
        <v>1325</v>
      </c>
      <c r="F2146" s="47">
        <v>6.3500000000000001E-2</v>
      </c>
      <c r="G2146" s="46" t="s">
        <v>28</v>
      </c>
      <c r="H2146" s="48">
        <v>6.3500000000000001E-2</v>
      </c>
      <c r="I2146" s="46" t="s">
        <v>1326</v>
      </c>
      <c r="J2146" s="49" t="s">
        <v>1327</v>
      </c>
      <c r="AJ2146" s="145">
        <f>F2146*5184/29728</f>
        <v>1.1073196986006459E-2</v>
      </c>
    </row>
    <row r="2147" spans="1:36" ht="15.95" customHeight="1" x14ac:dyDescent="0.2">
      <c r="A2147" s="46" t="s">
        <v>58</v>
      </c>
      <c r="B2147" s="46" t="s">
        <v>844</v>
      </c>
      <c r="C2147" s="143" t="s">
        <v>2350</v>
      </c>
      <c r="D2147" s="46" t="s">
        <v>1151</v>
      </c>
      <c r="E2147" s="50">
        <v>182</v>
      </c>
      <c r="F2147" s="47">
        <v>4.6699999999999998E-2</v>
      </c>
      <c r="G2147" s="46" t="s">
        <v>28</v>
      </c>
      <c r="H2147" s="48">
        <v>4.6699999999999998E-2</v>
      </c>
      <c r="I2147" s="46" t="s">
        <v>1326</v>
      </c>
      <c r="J2147" s="49" t="s">
        <v>1327</v>
      </c>
      <c r="AJ2147" s="145">
        <f>F2147*5184/29728</f>
        <v>8.1435952637244347E-3</v>
      </c>
    </row>
    <row r="2148" spans="1:36" ht="15.95" customHeight="1" x14ac:dyDescent="0.2">
      <c r="A2148" s="46" t="s">
        <v>59</v>
      </c>
      <c r="B2148" s="46" t="s">
        <v>844</v>
      </c>
      <c r="C2148" s="143" t="s">
        <v>2350</v>
      </c>
      <c r="D2148" s="46" t="s">
        <v>1151</v>
      </c>
      <c r="E2148" s="46" t="s">
        <v>987</v>
      </c>
      <c r="F2148" s="47">
        <v>5.6800000000000003E-2</v>
      </c>
      <c r="G2148" s="46" t="s">
        <v>28</v>
      </c>
      <c r="H2148" s="48">
        <v>5.6800000000000003E-2</v>
      </c>
      <c r="I2148" s="46" t="s">
        <v>1326</v>
      </c>
      <c r="J2148" s="49" t="s">
        <v>1327</v>
      </c>
      <c r="AJ2148" s="145">
        <f>F2148*5184/29728</f>
        <v>9.9048439181916043E-3</v>
      </c>
    </row>
    <row r="2149" spans="1:36" ht="15.95" customHeight="1" x14ac:dyDescent="0.2">
      <c r="A2149" s="46" t="s">
        <v>60</v>
      </c>
      <c r="B2149" s="46" t="s">
        <v>844</v>
      </c>
      <c r="C2149" s="143" t="s">
        <v>1444</v>
      </c>
      <c r="D2149" s="46" t="s">
        <v>1151</v>
      </c>
      <c r="E2149" s="46" t="s">
        <v>1445</v>
      </c>
      <c r="F2149" s="47">
        <v>0.32340000000000002</v>
      </c>
      <c r="G2149" s="46" t="s">
        <v>28</v>
      </c>
      <c r="H2149" s="48">
        <v>0.32340000000000002</v>
      </c>
      <c r="I2149" s="46" t="s">
        <v>1446</v>
      </c>
      <c r="J2149" s="49" t="s">
        <v>1447</v>
      </c>
      <c r="AJ2149" s="145">
        <f>F2149*21845/88665</f>
        <v>7.9678260869565226E-2</v>
      </c>
    </row>
    <row r="2150" spans="1:36" ht="15.95" customHeight="1" x14ac:dyDescent="0.2">
      <c r="A2150" s="46" t="s">
        <v>61</v>
      </c>
      <c r="B2150" s="46" t="s">
        <v>844</v>
      </c>
      <c r="C2150" s="143" t="s">
        <v>1450</v>
      </c>
      <c r="D2150" s="46" t="s">
        <v>1151</v>
      </c>
      <c r="E2150" s="46" t="s">
        <v>1451</v>
      </c>
      <c r="F2150" s="47">
        <v>0.17630000000000001</v>
      </c>
      <c r="G2150" s="46" t="s">
        <v>28</v>
      </c>
      <c r="H2150" s="48">
        <v>0.17630000000000001</v>
      </c>
      <c r="I2150" s="46" t="s">
        <v>1452</v>
      </c>
      <c r="J2150" s="49" t="s">
        <v>1453</v>
      </c>
      <c r="AJ2150" s="145">
        <f>F2150*553/8921</f>
        <v>1.0928584239435043E-2</v>
      </c>
    </row>
    <row r="2151" spans="1:36" ht="15.95" customHeight="1" x14ac:dyDescent="0.2">
      <c r="A2151" s="46" t="s">
        <v>62</v>
      </c>
      <c r="B2151" s="43" t="s">
        <v>844</v>
      </c>
      <c r="C2151" s="144" t="s">
        <v>1463</v>
      </c>
      <c r="D2151" s="43" t="s">
        <v>1151</v>
      </c>
      <c r="E2151" s="43" t="s">
        <v>1464</v>
      </c>
      <c r="F2151" s="44">
        <v>0.33600000000000002</v>
      </c>
      <c r="G2151" s="43" t="s">
        <v>28</v>
      </c>
      <c r="H2151" s="45">
        <v>0.33600000000000002</v>
      </c>
      <c r="I2151" s="46" t="s">
        <v>1465</v>
      </c>
      <c r="J2151" s="52" t="s">
        <v>1466</v>
      </c>
      <c r="AJ2151" s="145">
        <f>F2151*17423/56843</f>
        <v>0.10298766778671077</v>
      </c>
    </row>
    <row r="2152" spans="1:36" ht="15.95" customHeight="1" x14ac:dyDescent="0.2">
      <c r="A2152" s="46" t="s">
        <v>63</v>
      </c>
      <c r="B2152" s="46" t="s">
        <v>844</v>
      </c>
      <c r="C2152" s="143" t="s">
        <v>1469</v>
      </c>
      <c r="D2152" s="46" t="s">
        <v>1151</v>
      </c>
      <c r="E2152" s="46" t="s">
        <v>1470</v>
      </c>
      <c r="F2152" s="47">
        <v>8.3599999999999994E-2</v>
      </c>
      <c r="G2152" s="46" t="s">
        <v>28</v>
      </c>
      <c r="H2152" s="48">
        <v>8.3599999999999994E-2</v>
      </c>
      <c r="I2152" s="46" t="s">
        <v>1471</v>
      </c>
      <c r="J2152" s="49" t="s">
        <v>1472</v>
      </c>
      <c r="AJ2152" s="145">
        <f>F2152*28914/35521</f>
        <v>6.8050178767489658E-2</v>
      </c>
    </row>
    <row r="2153" spans="1:36" ht="15.95" customHeight="1" x14ac:dyDescent="0.2">
      <c r="A2153" s="46" t="s">
        <v>64</v>
      </c>
      <c r="B2153" s="46" t="s">
        <v>844</v>
      </c>
      <c r="C2153" s="143" t="s">
        <v>1544</v>
      </c>
      <c r="D2153" s="46" t="s">
        <v>1151</v>
      </c>
      <c r="E2153" s="46" t="s">
        <v>1545</v>
      </c>
      <c r="F2153" s="47">
        <v>0.1966</v>
      </c>
      <c r="G2153" s="46" t="s">
        <v>28</v>
      </c>
      <c r="H2153" s="48">
        <v>0.1966</v>
      </c>
      <c r="I2153" s="46" t="s">
        <v>1546</v>
      </c>
      <c r="J2153" s="49" t="s">
        <v>1547</v>
      </c>
      <c r="AJ2153" s="145">
        <f>F2153*11191/61556</f>
        <v>3.5742260705698872E-2</v>
      </c>
    </row>
    <row r="2154" spans="1:36" ht="15.95" customHeight="1" x14ac:dyDescent="0.2">
      <c r="A2154" s="46" t="s">
        <v>65</v>
      </c>
      <c r="B2154" s="46" t="s">
        <v>844</v>
      </c>
      <c r="C2154" s="143" t="s">
        <v>1557</v>
      </c>
      <c r="D2154" s="46" t="s">
        <v>1151</v>
      </c>
      <c r="E2154" s="46" t="s">
        <v>1558</v>
      </c>
      <c r="F2154" s="47">
        <v>0.106</v>
      </c>
      <c r="G2154" s="46" t="s">
        <v>28</v>
      </c>
      <c r="H2154" s="48">
        <v>0.106</v>
      </c>
      <c r="I2154" s="46" t="s">
        <v>1559</v>
      </c>
      <c r="J2154" s="49" t="s">
        <v>1560</v>
      </c>
      <c r="AJ2154" s="145">
        <f>F2154*2556/23664</f>
        <v>1.1449290060851927E-2</v>
      </c>
    </row>
    <row r="2155" spans="1:36" ht="15.95" customHeight="1" x14ac:dyDescent="0.2">
      <c r="A2155" s="46" t="s">
        <v>66</v>
      </c>
      <c r="B2155" s="46" t="s">
        <v>844</v>
      </c>
      <c r="C2155" s="143" t="s">
        <v>1622</v>
      </c>
      <c r="D2155" s="46" t="s">
        <v>1151</v>
      </c>
      <c r="E2155" s="50">
        <v>904</v>
      </c>
      <c r="F2155" s="47">
        <v>6.6900000000000001E-2</v>
      </c>
      <c r="G2155" s="46" t="s">
        <v>28</v>
      </c>
      <c r="H2155" s="48">
        <v>6.6900000000000001E-2</v>
      </c>
      <c r="I2155" s="46" t="s">
        <v>1623</v>
      </c>
      <c r="J2155" s="49" t="s">
        <v>1624</v>
      </c>
      <c r="AJ2155" s="145">
        <f>F2155*17887/70719</f>
        <v>1.6921057990073391E-2</v>
      </c>
    </row>
    <row r="2156" spans="1:36" ht="15.95" customHeight="1" x14ac:dyDescent="0.2">
      <c r="A2156" s="46" t="s">
        <v>67</v>
      </c>
      <c r="B2156" s="46" t="s">
        <v>844</v>
      </c>
      <c r="C2156" s="143" t="s">
        <v>2345</v>
      </c>
      <c r="D2156" s="46" t="s">
        <v>1151</v>
      </c>
      <c r="E2156" s="46" t="s">
        <v>1632</v>
      </c>
      <c r="F2156" s="47">
        <v>4.9399999999999999E-2</v>
      </c>
      <c r="G2156" s="46" t="s">
        <v>28</v>
      </c>
      <c r="H2156" s="48">
        <v>4.9399999999999999E-2</v>
      </c>
      <c r="I2156" s="46" t="s">
        <v>1633</v>
      </c>
      <c r="J2156" s="49" t="s">
        <v>1634</v>
      </c>
      <c r="AJ2156" s="145">
        <f>F2156*161/1889</f>
        <v>4.210375860243515E-3</v>
      </c>
    </row>
    <row r="2157" spans="1:36" ht="15.95" customHeight="1" x14ac:dyDescent="0.2">
      <c r="A2157" s="46" t="s">
        <v>68</v>
      </c>
      <c r="B2157" s="46" t="s">
        <v>844</v>
      </c>
      <c r="C2157" s="143" t="s">
        <v>1647</v>
      </c>
      <c r="D2157" s="46" t="s">
        <v>1151</v>
      </c>
      <c r="E2157" s="50">
        <v>955</v>
      </c>
      <c r="F2157" s="47">
        <v>6.0000000000000001E-3</v>
      </c>
      <c r="G2157" s="46" t="s">
        <v>28</v>
      </c>
      <c r="H2157" s="48">
        <v>6.0000000000000001E-3</v>
      </c>
      <c r="I2157" s="62"/>
      <c r="J2157" s="49" t="s">
        <v>1648</v>
      </c>
      <c r="AJ2157" s="145">
        <f>F2157*1/2</f>
        <v>3.0000000000000001E-3</v>
      </c>
    </row>
    <row r="2158" spans="1:36" ht="15.95" customHeight="1" x14ac:dyDescent="0.2">
      <c r="A2158" s="46" t="s">
        <v>69</v>
      </c>
      <c r="B2158" s="46" t="s">
        <v>844</v>
      </c>
      <c r="C2158" s="143" t="s">
        <v>1647</v>
      </c>
      <c r="D2158" s="46" t="s">
        <v>1151</v>
      </c>
      <c r="E2158" s="50">
        <v>956</v>
      </c>
      <c r="F2158" s="47">
        <v>4.7800000000000002E-2</v>
      </c>
      <c r="G2158" s="46" t="s">
        <v>28</v>
      </c>
      <c r="H2158" s="48">
        <v>4.7800000000000002E-2</v>
      </c>
      <c r="I2158" s="62"/>
      <c r="J2158" s="49" t="s">
        <v>1649</v>
      </c>
      <c r="AJ2158" s="145">
        <f>F2158*1/2</f>
        <v>2.3900000000000001E-2</v>
      </c>
    </row>
    <row r="2159" spans="1:36" ht="15.95" customHeight="1" x14ac:dyDescent="0.2">
      <c r="A2159" s="46" t="s">
        <v>70</v>
      </c>
      <c r="B2159" s="46" t="s">
        <v>844</v>
      </c>
      <c r="C2159" s="143" t="s">
        <v>1666</v>
      </c>
      <c r="D2159" s="46" t="s">
        <v>1151</v>
      </c>
      <c r="E2159" s="50">
        <v>997</v>
      </c>
      <c r="F2159" s="47">
        <v>3.4799999999999998E-2</v>
      </c>
      <c r="G2159" s="46" t="s">
        <v>28</v>
      </c>
      <c r="H2159" s="48">
        <v>3.4799999999999998E-2</v>
      </c>
      <c r="I2159" s="46" t="s">
        <v>1667</v>
      </c>
      <c r="J2159" s="49" t="s">
        <v>1668</v>
      </c>
      <c r="AJ2159" s="145">
        <f>F2159*2521/15829</f>
        <v>5.542409501547791E-3</v>
      </c>
    </row>
    <row r="2160" spans="1:36" ht="15.95" customHeight="1" x14ac:dyDescent="0.2">
      <c r="A2160" s="225" t="s">
        <v>2398</v>
      </c>
      <c r="B2160" s="226"/>
      <c r="C2160" s="226"/>
      <c r="D2160" s="226"/>
      <c r="E2160" s="227"/>
      <c r="F2160" s="148">
        <f>SUM(F2143:F2159)</f>
        <v>1.8441000000000001</v>
      </c>
      <c r="G2160" s="147" t="s">
        <v>2399</v>
      </c>
      <c r="H2160" s="149">
        <f>SUM(H2143:H2159)</f>
        <v>1.8441000000000001</v>
      </c>
      <c r="I2160" s="147"/>
      <c r="J2160" s="150"/>
    </row>
    <row r="2161" spans="1:36" ht="15.95" customHeight="1" x14ac:dyDescent="0.2">
      <c r="A2161" s="46" t="s">
        <v>54</v>
      </c>
      <c r="B2161" s="46" t="s">
        <v>844</v>
      </c>
      <c r="C2161" s="143" t="s">
        <v>1756</v>
      </c>
      <c r="D2161" s="46" t="s">
        <v>1743</v>
      </c>
      <c r="E2161" s="46" t="s">
        <v>903</v>
      </c>
      <c r="F2161" s="47">
        <v>0.20610000000000001</v>
      </c>
      <c r="G2161" s="46" t="s">
        <v>28</v>
      </c>
      <c r="H2161" s="48">
        <v>0.20610000000000001</v>
      </c>
      <c r="I2161" s="46" t="s">
        <v>1757</v>
      </c>
      <c r="J2161" s="49" t="s">
        <v>1758</v>
      </c>
      <c r="AJ2161" s="145">
        <f>F2161*64/343</f>
        <v>3.845597667638484E-2</v>
      </c>
    </row>
    <row r="2162" spans="1:36" ht="15.95" customHeight="1" x14ac:dyDescent="0.2">
      <c r="A2162" s="225" t="s">
        <v>2314</v>
      </c>
      <c r="B2162" s="226"/>
      <c r="C2162" s="226"/>
      <c r="D2162" s="226"/>
      <c r="E2162" s="227"/>
      <c r="F2162" s="148">
        <f>SUM(F2161)</f>
        <v>0.20610000000000001</v>
      </c>
      <c r="G2162" s="147" t="s">
        <v>2399</v>
      </c>
      <c r="H2162" s="149">
        <f>SUM(H2161)</f>
        <v>0.20610000000000001</v>
      </c>
      <c r="I2162" s="147"/>
      <c r="J2162" s="150"/>
    </row>
    <row r="2163" spans="1:36" ht="15.95" customHeight="1" x14ac:dyDescent="0.2">
      <c r="A2163" s="46" t="s">
        <v>54</v>
      </c>
      <c r="B2163" s="46" t="s">
        <v>844</v>
      </c>
      <c r="C2163" s="143" t="s">
        <v>1790</v>
      </c>
      <c r="D2163" s="46" t="s">
        <v>1765</v>
      </c>
      <c r="E2163" s="46" t="s">
        <v>1791</v>
      </c>
      <c r="F2163" s="47">
        <v>3.1399999999999997E-2</v>
      </c>
      <c r="G2163" s="46" t="s">
        <v>28</v>
      </c>
      <c r="H2163" s="48">
        <v>3.1399999999999997E-2</v>
      </c>
      <c r="I2163" s="46" t="s">
        <v>1792</v>
      </c>
      <c r="J2163" s="60"/>
      <c r="AJ2163" s="145">
        <f>F2163*5347/35975</f>
        <v>4.6670132036136201E-3</v>
      </c>
    </row>
    <row r="2164" spans="1:36" ht="15.95" customHeight="1" x14ac:dyDescent="0.2">
      <c r="A2164" s="46" t="s">
        <v>55</v>
      </c>
      <c r="B2164" s="46" t="s">
        <v>844</v>
      </c>
      <c r="C2164" s="143" t="s">
        <v>1790</v>
      </c>
      <c r="D2164" s="46" t="s">
        <v>1765</v>
      </c>
      <c r="E2164" s="46" t="s">
        <v>1796</v>
      </c>
      <c r="F2164" s="47">
        <v>8.8200000000000001E-2</v>
      </c>
      <c r="G2164" s="46" t="s">
        <v>28</v>
      </c>
      <c r="H2164" s="48">
        <v>8.8200000000000001E-2</v>
      </c>
      <c r="I2164" s="46" t="s">
        <v>1792</v>
      </c>
      <c r="J2164" s="49" t="s">
        <v>1795</v>
      </c>
      <c r="AJ2164" s="145">
        <f>F2164*5347/35975</f>
        <v>1.3109253648366922E-2</v>
      </c>
    </row>
    <row r="2165" spans="1:36" ht="15.95" customHeight="1" x14ac:dyDescent="0.2">
      <c r="A2165" s="225" t="s">
        <v>2316</v>
      </c>
      <c r="B2165" s="226"/>
      <c r="C2165" s="226"/>
      <c r="D2165" s="226"/>
      <c r="E2165" s="227"/>
      <c r="F2165" s="148">
        <f>SUM(F2163:F2164)</f>
        <v>0.1196</v>
      </c>
      <c r="G2165" s="147" t="s">
        <v>2399</v>
      </c>
      <c r="H2165" s="149">
        <f>SUM(H2163:H2164)</f>
        <v>0.1196</v>
      </c>
      <c r="I2165" s="147"/>
      <c r="J2165" s="150"/>
    </row>
    <row r="2166" spans="1:36" ht="15.95" customHeight="1" x14ac:dyDescent="0.2">
      <c r="A2166" s="46" t="s">
        <v>54</v>
      </c>
      <c r="B2166" s="46" t="s">
        <v>844</v>
      </c>
      <c r="C2166" s="143" t="s">
        <v>1817</v>
      </c>
      <c r="D2166" s="46" t="s">
        <v>1811</v>
      </c>
      <c r="E2166" s="46" t="s">
        <v>1818</v>
      </c>
      <c r="F2166" s="47">
        <v>0.2301</v>
      </c>
      <c r="G2166" s="46" t="s">
        <v>28</v>
      </c>
      <c r="H2166" s="48">
        <v>0.2301</v>
      </c>
      <c r="I2166" s="46" t="s">
        <v>1819</v>
      </c>
      <c r="J2166" s="49" t="s">
        <v>1816</v>
      </c>
      <c r="AJ2166" s="145">
        <f>F2166*26157/37787</f>
        <v>0.15928032656733798</v>
      </c>
    </row>
    <row r="2167" spans="1:36" ht="15.95" customHeight="1" x14ac:dyDescent="0.2">
      <c r="A2167" s="178" t="s">
        <v>55</v>
      </c>
      <c r="B2167" s="178" t="s">
        <v>844</v>
      </c>
      <c r="C2167" s="222" t="s">
        <v>1824</v>
      </c>
      <c r="D2167" s="178" t="s">
        <v>1811</v>
      </c>
      <c r="E2167" s="178" t="s">
        <v>905</v>
      </c>
      <c r="F2167" s="176">
        <v>0.21</v>
      </c>
      <c r="G2167" s="46" t="s">
        <v>1825</v>
      </c>
      <c r="H2167" s="113">
        <v>0.13200000000000001</v>
      </c>
      <c r="I2167" s="180" t="s">
        <v>1826</v>
      </c>
      <c r="J2167" s="182" t="s">
        <v>1827</v>
      </c>
      <c r="AJ2167" s="145">
        <f>F2167*3497/29795</f>
        <v>2.4647424064440343E-2</v>
      </c>
    </row>
    <row r="2168" spans="1:36" ht="15.95" customHeight="1" x14ac:dyDescent="0.2">
      <c r="A2168" s="179"/>
      <c r="B2168" s="179"/>
      <c r="C2168" s="224"/>
      <c r="D2168" s="179"/>
      <c r="E2168" s="179"/>
      <c r="F2168" s="177"/>
      <c r="G2168" s="46" t="s">
        <v>28</v>
      </c>
      <c r="H2168" s="113">
        <v>7.8E-2</v>
      </c>
      <c r="I2168" s="181"/>
      <c r="J2168" s="183"/>
    </row>
    <row r="2169" spans="1:36" ht="15.95" customHeight="1" x14ac:dyDescent="0.2">
      <c r="A2169" s="225" t="s">
        <v>2318</v>
      </c>
      <c r="B2169" s="226"/>
      <c r="C2169" s="226"/>
      <c r="D2169" s="226"/>
      <c r="E2169" s="227"/>
      <c r="F2169" s="157">
        <f>SUM(F2166:F2168)</f>
        <v>0.44009999999999999</v>
      </c>
      <c r="G2169" s="147" t="s">
        <v>2399</v>
      </c>
      <c r="H2169" s="158">
        <f>SUM(H2166:H2168)</f>
        <v>0.44009999999999999</v>
      </c>
      <c r="I2169" s="93"/>
      <c r="J2169" s="159"/>
    </row>
    <row r="2170" spans="1:36" ht="15.95" customHeight="1" x14ac:dyDescent="0.2">
      <c r="A2170" s="46" t="s">
        <v>54</v>
      </c>
      <c r="B2170" s="46" t="s">
        <v>844</v>
      </c>
      <c r="C2170" s="143" t="s">
        <v>1835</v>
      </c>
      <c r="D2170" s="46" t="s">
        <v>1829</v>
      </c>
      <c r="E2170" s="46" t="s">
        <v>1836</v>
      </c>
      <c r="F2170" s="47">
        <v>0.222</v>
      </c>
      <c r="G2170" s="46" t="s">
        <v>28</v>
      </c>
      <c r="H2170" s="48">
        <v>0.222</v>
      </c>
      <c r="I2170" s="46" t="s">
        <v>1837</v>
      </c>
      <c r="J2170" s="60"/>
      <c r="AJ2170" s="145">
        <f>F2170*9831/48213</f>
        <v>4.5267500466679114E-2</v>
      </c>
    </row>
    <row r="2171" spans="1:36" ht="15.95" customHeight="1" x14ac:dyDescent="0.2">
      <c r="A2171" s="225" t="s">
        <v>2319</v>
      </c>
      <c r="B2171" s="226"/>
      <c r="C2171" s="226"/>
      <c r="D2171" s="226"/>
      <c r="E2171" s="227"/>
      <c r="F2171" s="148">
        <f>SUM(F2170)</f>
        <v>0.222</v>
      </c>
      <c r="G2171" s="147" t="s">
        <v>2399</v>
      </c>
      <c r="H2171" s="149">
        <f>SUM(H2170)</f>
        <v>0.222</v>
      </c>
      <c r="I2171" s="147"/>
      <c r="J2171" s="151"/>
    </row>
    <row r="2172" spans="1:36" ht="15.95" customHeight="1" x14ac:dyDescent="0.2">
      <c r="A2172" s="46" t="s">
        <v>54</v>
      </c>
      <c r="B2172" s="46" t="s">
        <v>844</v>
      </c>
      <c r="C2172" s="143" t="s">
        <v>1883</v>
      </c>
      <c r="D2172" s="46" t="s">
        <v>1873</v>
      </c>
      <c r="E2172" s="46" t="s">
        <v>1884</v>
      </c>
      <c r="F2172" s="47">
        <v>0.1537</v>
      </c>
      <c r="G2172" s="46" t="s">
        <v>28</v>
      </c>
      <c r="H2172" s="48">
        <v>0.1537</v>
      </c>
      <c r="I2172" s="46" t="s">
        <v>1885</v>
      </c>
      <c r="J2172" s="49" t="s">
        <v>1886</v>
      </c>
      <c r="AJ2172" s="145">
        <f>F2172*3436/25669</f>
        <v>2.057396860025712E-2</v>
      </c>
    </row>
    <row r="2173" spans="1:36" ht="15.95" customHeight="1" x14ac:dyDescent="0.2">
      <c r="A2173" s="225" t="s">
        <v>2321</v>
      </c>
      <c r="B2173" s="226"/>
      <c r="C2173" s="226"/>
      <c r="D2173" s="226"/>
      <c r="E2173" s="227"/>
      <c r="F2173" s="148">
        <f>SUM(F2172)</f>
        <v>0.1537</v>
      </c>
      <c r="G2173" s="147" t="s">
        <v>2399</v>
      </c>
      <c r="H2173" s="149">
        <f>SUM(H2172)</f>
        <v>0.1537</v>
      </c>
      <c r="I2173" s="147"/>
      <c r="J2173" s="163"/>
    </row>
    <row r="2174" spans="1:36" ht="15.95" customHeight="1" x14ac:dyDescent="0.2">
      <c r="A2174" s="46" t="s">
        <v>54</v>
      </c>
      <c r="B2174" s="46" t="s">
        <v>844</v>
      </c>
      <c r="C2174" s="143" t="s">
        <v>1962</v>
      </c>
      <c r="D2174" s="46" t="s">
        <v>1957</v>
      </c>
      <c r="E2174" s="46" t="s">
        <v>1963</v>
      </c>
      <c r="F2174" s="47">
        <v>0.27</v>
      </c>
      <c r="G2174" s="46" t="s">
        <v>28</v>
      </c>
      <c r="H2174" s="48">
        <v>0.27</v>
      </c>
      <c r="I2174" s="46" t="s">
        <v>1964</v>
      </c>
      <c r="J2174" s="60"/>
      <c r="AJ2174" s="145">
        <f>F2174*15528/35438</f>
        <v>0.11830690219538349</v>
      </c>
    </row>
    <row r="2175" spans="1:36" ht="15.95" customHeight="1" x14ac:dyDescent="0.2">
      <c r="A2175" s="46" t="s">
        <v>55</v>
      </c>
      <c r="B2175" s="46" t="s">
        <v>844</v>
      </c>
      <c r="C2175" s="143" t="s">
        <v>1988</v>
      </c>
      <c r="D2175" s="46" t="s">
        <v>1957</v>
      </c>
      <c r="E2175" s="46" t="s">
        <v>1989</v>
      </c>
      <c r="F2175" s="47">
        <v>8.5800000000000001E-2</v>
      </c>
      <c r="G2175" s="46" t="s">
        <v>28</v>
      </c>
      <c r="H2175" s="48">
        <v>8.5800000000000001E-2</v>
      </c>
      <c r="I2175" s="46" t="s">
        <v>1990</v>
      </c>
      <c r="J2175" s="60"/>
      <c r="AJ2175" s="145">
        <f>F2175*2133/11117</f>
        <v>1.6462300980480345E-2</v>
      </c>
    </row>
    <row r="2176" spans="1:36" ht="15.95" customHeight="1" x14ac:dyDescent="0.2">
      <c r="A2176" s="225" t="s">
        <v>2324</v>
      </c>
      <c r="B2176" s="226"/>
      <c r="C2176" s="226"/>
      <c r="D2176" s="226"/>
      <c r="E2176" s="227"/>
      <c r="F2176" s="148">
        <f>SUM(F2174:F2175)</f>
        <v>0.35580000000000001</v>
      </c>
      <c r="G2176" s="147" t="s">
        <v>2399</v>
      </c>
      <c r="H2176" s="149">
        <f>SUM(H2174:H2175)</f>
        <v>0.35580000000000001</v>
      </c>
      <c r="I2176" s="147"/>
      <c r="J2176" s="151"/>
    </row>
    <row r="2177" spans="1:36" ht="15.95" customHeight="1" x14ac:dyDescent="0.2">
      <c r="A2177" s="46" t="s">
        <v>54</v>
      </c>
      <c r="B2177" s="46" t="s">
        <v>844</v>
      </c>
      <c r="C2177" s="143" t="s">
        <v>2006</v>
      </c>
      <c r="D2177" s="46" t="s">
        <v>1994</v>
      </c>
      <c r="E2177" s="46" t="s">
        <v>2007</v>
      </c>
      <c r="F2177" s="47">
        <v>0.11310000000000001</v>
      </c>
      <c r="G2177" s="46" t="s">
        <v>28</v>
      </c>
      <c r="H2177" s="48">
        <v>0.11310000000000001</v>
      </c>
      <c r="I2177" s="46" t="s">
        <v>2008</v>
      </c>
      <c r="J2177" s="60"/>
      <c r="AJ2177" s="145">
        <f>F2177*2/176</f>
        <v>1.2852272727272727E-3</v>
      </c>
    </row>
    <row r="2178" spans="1:36" ht="15.95" customHeight="1" x14ac:dyDescent="0.2">
      <c r="A2178" s="46" t="s">
        <v>55</v>
      </c>
      <c r="B2178" s="46" t="s">
        <v>844</v>
      </c>
      <c r="C2178" s="143" t="s">
        <v>2037</v>
      </c>
      <c r="D2178" s="46" t="s">
        <v>1994</v>
      </c>
      <c r="E2178" s="46" t="s">
        <v>1956</v>
      </c>
      <c r="F2178" s="47">
        <v>0.21149999999999999</v>
      </c>
      <c r="G2178" s="46" t="s">
        <v>28</v>
      </c>
      <c r="H2178" s="48">
        <v>0.21149999999999999</v>
      </c>
      <c r="I2178" s="46" t="s">
        <v>2038</v>
      </c>
      <c r="J2178" s="49" t="s">
        <v>2039</v>
      </c>
      <c r="AJ2178" s="145">
        <f>F2178*57/461</f>
        <v>2.6150759219088937E-2</v>
      </c>
    </row>
    <row r="2179" spans="1:36" ht="15.95" customHeight="1" x14ac:dyDescent="0.2">
      <c r="A2179" s="225" t="s">
        <v>2325</v>
      </c>
      <c r="B2179" s="226"/>
      <c r="C2179" s="226"/>
      <c r="D2179" s="226"/>
      <c r="E2179" s="227"/>
      <c r="F2179" s="148">
        <f>SUM(F2177:F2178)</f>
        <v>0.3246</v>
      </c>
      <c r="G2179" s="147" t="s">
        <v>2399</v>
      </c>
      <c r="H2179" s="149">
        <f>SUM(H2177:H2178)</f>
        <v>0.3246</v>
      </c>
      <c r="I2179" s="147"/>
      <c r="J2179" s="150"/>
    </row>
    <row r="2180" spans="1:36" ht="15.95" customHeight="1" x14ac:dyDescent="0.2">
      <c r="A2180" s="46" t="s">
        <v>54</v>
      </c>
      <c r="B2180" s="46" t="s">
        <v>844</v>
      </c>
      <c r="C2180" s="143" t="s">
        <v>2110</v>
      </c>
      <c r="D2180" s="46" t="s">
        <v>2101</v>
      </c>
      <c r="E2180" s="46" t="s">
        <v>2111</v>
      </c>
      <c r="F2180" s="47">
        <v>0.34100000000000003</v>
      </c>
      <c r="G2180" s="46" t="s">
        <v>28</v>
      </c>
      <c r="H2180" s="48">
        <v>0.34100000000000003</v>
      </c>
      <c r="I2180" s="46" t="s">
        <v>2112</v>
      </c>
      <c r="J2180" s="49" t="s">
        <v>2113</v>
      </c>
      <c r="AJ2180" s="145">
        <f>F2180*7213/25537</f>
        <v>9.6316442808473984E-2</v>
      </c>
    </row>
    <row r="2181" spans="1:36" ht="15.95" customHeight="1" x14ac:dyDescent="0.2">
      <c r="A2181" s="225" t="s">
        <v>2329</v>
      </c>
      <c r="B2181" s="226"/>
      <c r="C2181" s="226"/>
      <c r="D2181" s="226"/>
      <c r="E2181" s="227"/>
      <c r="F2181" s="148">
        <f>SUM(F2180)</f>
        <v>0.34100000000000003</v>
      </c>
      <c r="G2181" s="147" t="s">
        <v>2399</v>
      </c>
      <c r="H2181" s="149">
        <f>SUM(H2180)</f>
        <v>0.34100000000000003</v>
      </c>
      <c r="I2181" s="147"/>
      <c r="J2181" s="150"/>
    </row>
    <row r="2182" spans="1:36" ht="15.95" customHeight="1" x14ac:dyDescent="0.2">
      <c r="A2182" s="46" t="s">
        <v>54</v>
      </c>
      <c r="B2182" s="46" t="s">
        <v>844</v>
      </c>
      <c r="C2182" s="143" t="s">
        <v>2153</v>
      </c>
      <c r="D2182" s="46" t="s">
        <v>2143</v>
      </c>
      <c r="E2182" s="46" t="s">
        <v>2154</v>
      </c>
      <c r="F2182" s="47">
        <v>0.01</v>
      </c>
      <c r="G2182" s="46" t="s">
        <v>28</v>
      </c>
      <c r="H2182" s="48">
        <v>0.01</v>
      </c>
      <c r="I2182" s="46" t="s">
        <v>2155</v>
      </c>
      <c r="J2182" s="60"/>
      <c r="AJ2182" s="145">
        <f>F2182*3311/22833</f>
        <v>1.4500941619585688E-3</v>
      </c>
    </row>
    <row r="2183" spans="1:36" ht="15.95" customHeight="1" x14ac:dyDescent="0.2">
      <c r="A2183" s="178" t="s">
        <v>55</v>
      </c>
      <c r="B2183" s="178" t="s">
        <v>844</v>
      </c>
      <c r="C2183" s="222" t="s">
        <v>2153</v>
      </c>
      <c r="D2183" s="178" t="s">
        <v>2143</v>
      </c>
      <c r="E2183" s="178" t="s">
        <v>2156</v>
      </c>
      <c r="F2183" s="176">
        <v>0.2</v>
      </c>
      <c r="G2183" s="46" t="s">
        <v>2157</v>
      </c>
      <c r="H2183" s="113">
        <v>0.04</v>
      </c>
      <c r="I2183" s="180" t="s">
        <v>2155</v>
      </c>
      <c r="J2183" s="174"/>
      <c r="AJ2183" s="145">
        <f>F2183*3311/22833</f>
        <v>2.9001883239171376E-2</v>
      </c>
    </row>
    <row r="2184" spans="1:36" ht="15.95" customHeight="1" x14ac:dyDescent="0.2">
      <c r="A2184" s="179"/>
      <c r="B2184" s="179"/>
      <c r="C2184" s="224"/>
      <c r="D2184" s="179"/>
      <c r="E2184" s="179"/>
      <c r="F2184" s="177"/>
      <c r="G2184" s="43" t="s">
        <v>28</v>
      </c>
      <c r="H2184" s="114">
        <v>0.16</v>
      </c>
      <c r="I2184" s="181"/>
      <c r="J2184" s="175"/>
    </row>
    <row r="2185" spans="1:36" ht="15.95" customHeight="1" x14ac:dyDescent="0.2">
      <c r="A2185" s="225" t="s">
        <v>2330</v>
      </c>
      <c r="B2185" s="226"/>
      <c r="C2185" s="226"/>
      <c r="D2185" s="226"/>
      <c r="E2185" s="227"/>
      <c r="F2185" s="157">
        <f>SUM(F2182:F2184)</f>
        <v>0.21000000000000002</v>
      </c>
      <c r="G2185" s="93" t="s">
        <v>2399</v>
      </c>
      <c r="H2185" s="162">
        <f>SUM(H2182:H2184)</f>
        <v>0.21000000000000002</v>
      </c>
      <c r="I2185" s="156"/>
      <c r="J2185" s="160"/>
    </row>
    <row r="2186" spans="1:36" ht="15.95" customHeight="1" x14ac:dyDescent="0.2">
      <c r="A2186" s="46" t="s">
        <v>54</v>
      </c>
      <c r="B2186" s="43" t="s">
        <v>844</v>
      </c>
      <c r="C2186" s="144" t="s">
        <v>2188</v>
      </c>
      <c r="D2186" s="43" t="s">
        <v>2171</v>
      </c>
      <c r="E2186" s="43" t="s">
        <v>2189</v>
      </c>
      <c r="F2186" s="44">
        <v>8.14E-2</v>
      </c>
      <c r="G2186" s="43" t="s">
        <v>28</v>
      </c>
      <c r="H2186" s="45">
        <v>8.14E-2</v>
      </c>
      <c r="I2186" s="46" t="s">
        <v>2190</v>
      </c>
      <c r="J2186" s="52" t="s">
        <v>2191</v>
      </c>
      <c r="AJ2186" s="145">
        <f>F2186*12024/36424</f>
        <v>2.6871117944212607E-2</v>
      </c>
    </row>
    <row r="2187" spans="1:36" ht="15.95" customHeight="1" x14ac:dyDescent="0.2">
      <c r="A2187" s="46" t="s">
        <v>55</v>
      </c>
      <c r="B2187" s="46" t="s">
        <v>844</v>
      </c>
      <c r="C2187" s="143" t="s">
        <v>2194</v>
      </c>
      <c r="D2187" s="46" t="s">
        <v>2171</v>
      </c>
      <c r="E2187" s="46" t="s">
        <v>1695</v>
      </c>
      <c r="F2187" s="47">
        <v>0.14000000000000001</v>
      </c>
      <c r="G2187" s="46" t="s">
        <v>2048</v>
      </c>
      <c r="H2187" s="48">
        <v>0.14000000000000001</v>
      </c>
      <c r="I2187" s="46" t="s">
        <v>2195</v>
      </c>
      <c r="J2187" s="49" t="s">
        <v>2196</v>
      </c>
      <c r="AJ2187" s="145">
        <f>F2187*19318/30921</f>
        <v>8.7465476536981349E-2</v>
      </c>
    </row>
    <row r="2188" spans="1:36" ht="15.95" customHeight="1" x14ac:dyDescent="0.2">
      <c r="A2188" s="225" t="s">
        <v>2332</v>
      </c>
      <c r="B2188" s="226"/>
      <c r="C2188" s="226"/>
      <c r="D2188" s="226"/>
      <c r="E2188" s="227"/>
      <c r="F2188" s="153">
        <f>SUM(F2186:F2187)</f>
        <v>0.22140000000000001</v>
      </c>
      <c r="G2188" s="147" t="s">
        <v>2399</v>
      </c>
      <c r="H2188" s="149">
        <f>SUM(H2186:H2187)</f>
        <v>0.22140000000000001</v>
      </c>
      <c r="I2188" s="154"/>
      <c r="J2188" s="155"/>
    </row>
    <row r="2189" spans="1:36" ht="15.95" customHeight="1" x14ac:dyDescent="0.2">
      <c r="A2189" s="178" t="s">
        <v>54</v>
      </c>
      <c r="B2189" s="178" t="s">
        <v>844</v>
      </c>
      <c r="C2189" s="222" t="s">
        <v>2263</v>
      </c>
      <c r="D2189" s="178" t="s">
        <v>2249</v>
      </c>
      <c r="E2189" s="178" t="s">
        <v>2264</v>
      </c>
      <c r="F2189" s="176">
        <v>0.39040000000000002</v>
      </c>
      <c r="G2189" s="46" t="s">
        <v>717</v>
      </c>
      <c r="H2189" s="62">
        <v>0.18840000000000001</v>
      </c>
      <c r="I2189" s="180" t="s">
        <v>2265</v>
      </c>
      <c r="J2189" s="182" t="s">
        <v>2266</v>
      </c>
      <c r="AJ2189" s="145">
        <f>F2189*79/184</f>
        <v>0.16761739130434786</v>
      </c>
    </row>
    <row r="2190" spans="1:36" ht="15.95" customHeight="1" x14ac:dyDescent="0.2">
      <c r="A2190" s="190"/>
      <c r="B2190" s="190"/>
      <c r="C2190" s="223"/>
      <c r="D2190" s="190"/>
      <c r="E2190" s="190"/>
      <c r="F2190" s="189"/>
      <c r="G2190" s="118" t="s">
        <v>28</v>
      </c>
      <c r="H2190" s="136">
        <v>0.20200000000000001</v>
      </c>
      <c r="I2190" s="191"/>
      <c r="J2190" s="192"/>
    </row>
    <row r="2191" spans="1:36" ht="15.95" customHeight="1" x14ac:dyDescent="0.2">
      <c r="A2191" s="234" t="s">
        <v>2339</v>
      </c>
      <c r="B2191" s="234"/>
      <c r="C2191" s="234"/>
      <c r="D2191" s="234"/>
      <c r="E2191" s="234"/>
      <c r="F2191" s="138">
        <f>SUM(F2189)</f>
        <v>0.39040000000000002</v>
      </c>
      <c r="G2191" s="137" t="s">
        <v>2399</v>
      </c>
      <c r="H2191" s="161">
        <f>SUM(H2189:H2190)</f>
        <v>0.39040000000000002</v>
      </c>
      <c r="I2191" s="137"/>
      <c r="J2191" s="139"/>
    </row>
    <row r="2192" spans="1:36" ht="15.95" customHeight="1" x14ac:dyDescent="0.2">
      <c r="A2192" s="234" t="s">
        <v>2366</v>
      </c>
      <c r="B2192" s="234"/>
      <c r="C2192" s="234"/>
      <c r="D2192" s="234"/>
      <c r="E2192" s="234"/>
      <c r="F2192" s="138">
        <f>F2122+F2124+F2128+F2130+F2134+F2142+F2160+F2162+F2165+F2169+F2171+F2173+F2176+F2179+F2181+F2185+F2188+F2191</f>
        <v>8.4571000000000005</v>
      </c>
      <c r="G2192" s="138"/>
      <c r="H2192" s="164">
        <f t="shared" ref="H2192" si="1">H2122+H2124+H2128+H2130+H2134+H2142+H2160+H2162+H2165+H2169+H2171+H2173+H2176+H2179+H2181+H2185+H2188+H2191</f>
        <v>8.4571000000000005</v>
      </c>
      <c r="I2192" s="137"/>
      <c r="J2192" s="139"/>
      <c r="AJ2192" s="145">
        <f>SUM(AJ2116:AJ2190)</f>
        <v>2.5817180166330367</v>
      </c>
    </row>
    <row r="2193" spans="1:36" x14ac:dyDescent="0.2">
      <c r="A2193" s="100"/>
      <c r="B2193" s="100"/>
      <c r="C2193" s="100"/>
      <c r="D2193" s="100"/>
      <c r="E2193" s="100"/>
      <c r="F2193" s="111"/>
      <c r="G2193" s="100"/>
      <c r="H2193" s="90"/>
      <c r="I2193" s="100"/>
      <c r="J2193" s="112"/>
    </row>
    <row r="2194" spans="1:36" x14ac:dyDescent="0.2">
      <c r="A2194" s="100"/>
      <c r="B2194" s="100"/>
      <c r="C2194" s="100"/>
      <c r="D2194" s="100"/>
      <c r="E2194" s="100"/>
      <c r="F2194" s="111"/>
      <c r="G2194" s="100"/>
      <c r="H2194" s="90"/>
      <c r="I2194" s="100"/>
      <c r="J2194" s="112"/>
    </row>
    <row r="2195" spans="1:36" ht="35.25" customHeight="1" x14ac:dyDescent="0.2">
      <c r="A2195" s="260" t="s">
        <v>2414</v>
      </c>
      <c r="B2195" s="260"/>
      <c r="C2195" s="260"/>
      <c r="D2195" s="260"/>
      <c r="E2195" s="260"/>
      <c r="F2195" s="165">
        <f>F2192+F2109</f>
        <v>735.36280000000022</v>
      </c>
      <c r="G2195" s="166" t="s">
        <v>2358</v>
      </c>
      <c r="H2195" s="165">
        <f>H2192+H2109</f>
        <v>735.36280000000022</v>
      </c>
      <c r="I2195" s="165"/>
      <c r="J2195" s="165"/>
      <c r="K2195" s="111">
        <f t="shared" ref="K2195:AI2195" si="2">K2192+K2109</f>
        <v>0</v>
      </c>
      <c r="L2195" s="111">
        <f t="shared" si="2"/>
        <v>0</v>
      </c>
      <c r="M2195" s="111">
        <f t="shared" si="2"/>
        <v>0</v>
      </c>
      <c r="N2195" s="111">
        <f t="shared" si="2"/>
        <v>0</v>
      </c>
      <c r="O2195" s="111">
        <f t="shared" si="2"/>
        <v>0</v>
      </c>
      <c r="P2195" s="111">
        <f t="shared" si="2"/>
        <v>0</v>
      </c>
      <c r="Q2195" s="111">
        <f t="shared" si="2"/>
        <v>0</v>
      </c>
      <c r="R2195" s="111">
        <f t="shared" si="2"/>
        <v>0</v>
      </c>
      <c r="S2195" s="111">
        <f t="shared" si="2"/>
        <v>0</v>
      </c>
      <c r="T2195" s="111">
        <f t="shared" si="2"/>
        <v>0</v>
      </c>
      <c r="U2195" s="111">
        <f t="shared" si="2"/>
        <v>0</v>
      </c>
      <c r="V2195" s="111">
        <f t="shared" si="2"/>
        <v>0</v>
      </c>
      <c r="W2195" s="111">
        <f t="shared" si="2"/>
        <v>0</v>
      </c>
      <c r="X2195" s="111">
        <f t="shared" si="2"/>
        <v>0</v>
      </c>
      <c r="Y2195" s="111">
        <f t="shared" si="2"/>
        <v>0</v>
      </c>
      <c r="Z2195" s="111">
        <f t="shared" si="2"/>
        <v>0</v>
      </c>
      <c r="AA2195" s="111">
        <f t="shared" si="2"/>
        <v>0</v>
      </c>
      <c r="AB2195" s="111">
        <f t="shared" si="2"/>
        <v>0</v>
      </c>
      <c r="AC2195" s="111">
        <f t="shared" si="2"/>
        <v>0</v>
      </c>
      <c r="AD2195" s="111">
        <f t="shared" si="2"/>
        <v>0</v>
      </c>
      <c r="AE2195" s="111">
        <f t="shared" si="2"/>
        <v>0</v>
      </c>
      <c r="AF2195" s="111">
        <f t="shared" si="2"/>
        <v>0</v>
      </c>
      <c r="AG2195" s="111">
        <f t="shared" si="2"/>
        <v>0</v>
      </c>
      <c r="AH2195" s="111">
        <f t="shared" si="2"/>
        <v>0</v>
      </c>
      <c r="AI2195" s="111">
        <f t="shared" si="2"/>
        <v>0</v>
      </c>
      <c r="AJ2195" s="111"/>
    </row>
    <row r="2196" spans="1:36" x14ac:dyDescent="0.2">
      <c r="A2196" s="100"/>
      <c r="B2196" s="100"/>
      <c r="C2196" s="100"/>
      <c r="D2196" s="100"/>
      <c r="E2196" s="100"/>
      <c r="F2196" s="111"/>
      <c r="G2196" s="100"/>
      <c r="H2196" s="90"/>
      <c r="I2196" s="100"/>
      <c r="J2196" s="112"/>
    </row>
    <row r="2197" spans="1:36" x14ac:dyDescent="0.2">
      <c r="A2197" s="213" t="s">
        <v>2397</v>
      </c>
      <c r="B2197" s="213"/>
      <c r="C2197" s="213"/>
      <c r="D2197" s="213"/>
      <c r="E2197" s="213"/>
      <c r="F2197" s="213"/>
      <c r="G2197" s="213"/>
      <c r="H2197" s="213"/>
      <c r="I2197" s="213"/>
      <c r="J2197" s="213"/>
    </row>
    <row r="2199" spans="1:36" ht="12.75" customHeight="1" x14ac:dyDescent="0.2">
      <c r="A2199" s="206" t="s">
        <v>52</v>
      </c>
      <c r="B2199" s="206" t="s">
        <v>720</v>
      </c>
      <c r="C2199" s="206" t="s">
        <v>721</v>
      </c>
      <c r="D2199" s="206" t="s">
        <v>722</v>
      </c>
      <c r="E2199" s="206" t="s">
        <v>723</v>
      </c>
      <c r="F2199" s="207" t="s">
        <v>410</v>
      </c>
      <c r="G2199" s="206" t="s">
        <v>724</v>
      </c>
      <c r="H2199" s="206"/>
      <c r="I2199" s="206" t="s">
        <v>53</v>
      </c>
      <c r="J2199" s="206" t="s">
        <v>24</v>
      </c>
    </row>
    <row r="2200" spans="1:36" x14ac:dyDescent="0.2">
      <c r="A2200" s="206"/>
      <c r="B2200" s="206"/>
      <c r="C2200" s="206"/>
      <c r="D2200" s="206"/>
      <c r="E2200" s="206"/>
      <c r="F2200" s="207"/>
      <c r="G2200" s="206"/>
      <c r="H2200" s="206"/>
      <c r="I2200" s="206"/>
      <c r="J2200" s="206"/>
    </row>
    <row r="2201" spans="1:36" x14ac:dyDescent="0.2">
      <c r="A2201" s="206"/>
      <c r="B2201" s="206"/>
      <c r="C2201" s="206"/>
      <c r="D2201" s="206"/>
      <c r="E2201" s="206"/>
      <c r="F2201" s="207"/>
      <c r="G2201" s="67" t="s">
        <v>725</v>
      </c>
      <c r="H2201" s="67" t="s">
        <v>410</v>
      </c>
      <c r="I2201" s="206"/>
      <c r="J2201" s="206"/>
    </row>
    <row r="2202" spans="1:36" ht="22.5" x14ac:dyDescent="0.2">
      <c r="A2202" s="46" t="s">
        <v>54</v>
      </c>
      <c r="B2202" s="46" t="s">
        <v>1590</v>
      </c>
      <c r="C2202" s="46" t="s">
        <v>1591</v>
      </c>
      <c r="D2202" s="46" t="s">
        <v>1151</v>
      </c>
      <c r="E2202" s="104">
        <v>877</v>
      </c>
      <c r="F2202" s="105">
        <v>5.8900000000000001E-2</v>
      </c>
      <c r="G2202" s="46" t="s">
        <v>28</v>
      </c>
      <c r="H2202" s="106">
        <v>5.8900000000000001E-2</v>
      </c>
      <c r="I2202" s="124" t="s">
        <v>1588</v>
      </c>
      <c r="J2202" s="49" t="s">
        <v>1589</v>
      </c>
    </row>
    <row r="2203" spans="1:36" x14ac:dyDescent="0.2">
      <c r="A2203" s="46" t="s">
        <v>55</v>
      </c>
      <c r="B2203" s="46" t="s">
        <v>1333</v>
      </c>
      <c r="C2203" s="46" t="s">
        <v>727</v>
      </c>
      <c r="D2203" s="46" t="s">
        <v>1151</v>
      </c>
      <c r="E2203" s="46" t="s">
        <v>1334</v>
      </c>
      <c r="F2203" s="105">
        <v>0.189</v>
      </c>
      <c r="G2203" s="46" t="s">
        <v>729</v>
      </c>
      <c r="H2203" s="106">
        <v>0.189</v>
      </c>
      <c r="I2203" s="46" t="s">
        <v>1335</v>
      </c>
      <c r="J2203" s="53"/>
    </row>
    <row r="2204" spans="1:36" x14ac:dyDescent="0.2">
      <c r="A2204" s="46" t="s">
        <v>56</v>
      </c>
      <c r="B2204" s="46" t="s">
        <v>1333</v>
      </c>
      <c r="C2204" s="46" t="s">
        <v>727</v>
      </c>
      <c r="D2204" s="46" t="s">
        <v>1151</v>
      </c>
      <c r="E2204" s="46" t="s">
        <v>1337</v>
      </c>
      <c r="F2204" s="105">
        <v>0.14710000000000001</v>
      </c>
      <c r="G2204" s="46" t="s">
        <v>30</v>
      </c>
      <c r="H2204" s="106">
        <v>0.14710000000000001</v>
      </c>
      <c r="I2204" s="46" t="s">
        <v>1338</v>
      </c>
      <c r="J2204" s="53"/>
    </row>
    <row r="2205" spans="1:36" x14ac:dyDescent="0.2">
      <c r="A2205" s="228" t="s">
        <v>2359</v>
      </c>
      <c r="B2205" s="228"/>
      <c r="C2205" s="228"/>
      <c r="D2205" s="228"/>
      <c r="E2205" s="228"/>
      <c r="F2205" s="108">
        <f>SUM(F2202:F2204)</f>
        <v>0.39500000000000002</v>
      </c>
      <c r="G2205" s="107" t="s">
        <v>2358</v>
      </c>
      <c r="H2205" s="109">
        <f>SUM(H2202:H2204)</f>
        <v>0.39500000000000002</v>
      </c>
      <c r="I2205" s="121" t="s">
        <v>2358</v>
      </c>
      <c r="J2205" s="110"/>
    </row>
    <row r="2569" spans="10:11" x14ac:dyDescent="0.2">
      <c r="J2569" s="66"/>
      <c r="K2569" s="7"/>
    </row>
    <row r="2570" spans="10:11" x14ac:dyDescent="0.2">
      <c r="J2570" s="66"/>
      <c r="K2570" s="7"/>
    </row>
    <row r="2571" spans="10:11" x14ac:dyDescent="0.2">
      <c r="J2571" s="66"/>
      <c r="K2571" s="7"/>
    </row>
    <row r="2572" spans="10:11" x14ac:dyDescent="0.2">
      <c r="J2572" s="66"/>
      <c r="K2572" s="7"/>
    </row>
    <row r="2573" spans="10:11" x14ac:dyDescent="0.2">
      <c r="J2573" s="66"/>
      <c r="K2573" s="7"/>
    </row>
    <row r="2574" spans="10:11" x14ac:dyDescent="0.2">
      <c r="J2574" s="66"/>
      <c r="K2574" s="7"/>
    </row>
    <row r="2576" spans="10:11" x14ac:dyDescent="0.2">
      <c r="K2576" s="7"/>
    </row>
    <row r="2577" spans="10:11" x14ac:dyDescent="0.2">
      <c r="K2577" s="7"/>
    </row>
    <row r="2578" spans="10:11" x14ac:dyDescent="0.2">
      <c r="J2578" s="66"/>
    </row>
    <row r="2579" spans="10:11" x14ac:dyDescent="0.2">
      <c r="J2579" s="66"/>
    </row>
    <row r="2580" spans="10:11" x14ac:dyDescent="0.2">
      <c r="J2580" s="66"/>
    </row>
  </sheetData>
  <mergeCells count="1321">
    <mergeCell ref="I1:J1"/>
    <mergeCell ref="A2176:E2176"/>
    <mergeCell ref="A2179:E2179"/>
    <mergeCell ref="A2181:E2181"/>
    <mergeCell ref="A2185:E2185"/>
    <mergeCell ref="A2188:E2188"/>
    <mergeCell ref="A2191:E2191"/>
    <mergeCell ref="A2169:E2169"/>
    <mergeCell ref="A2165:E2165"/>
    <mergeCell ref="A2162:E2162"/>
    <mergeCell ref="A2160:E2160"/>
    <mergeCell ref="A2142:E2142"/>
    <mergeCell ref="A2134:E2134"/>
    <mergeCell ref="A2130:E2130"/>
    <mergeCell ref="A2128:E2128"/>
    <mergeCell ref="A2124:E2124"/>
    <mergeCell ref="A2122:E2122"/>
    <mergeCell ref="D420:D422"/>
    <mergeCell ref="C420:C422"/>
    <mergeCell ref="B420:B422"/>
    <mergeCell ref="A420:A422"/>
    <mergeCell ref="A548:A551"/>
    <mergeCell ref="C2057:C2058"/>
    <mergeCell ref="D2057:D2058"/>
    <mergeCell ref="E2057:E2058"/>
    <mergeCell ref="D2076:D2078"/>
    <mergeCell ref="E2076:E2078"/>
    <mergeCell ref="A2069:E2069"/>
    <mergeCell ref="A2136:A2137"/>
    <mergeCell ref="B2136:B2137"/>
    <mergeCell ref="C2136:C2137"/>
    <mergeCell ref="D2136:D2137"/>
    <mergeCell ref="I350:I352"/>
    <mergeCell ref="J350:J352"/>
    <mergeCell ref="F350:F352"/>
    <mergeCell ref="E350:E352"/>
    <mergeCell ref="D350:D352"/>
    <mergeCell ref="C350:C352"/>
    <mergeCell ref="B350:B352"/>
    <mergeCell ref="A350:A352"/>
    <mergeCell ref="AJ2113:AJ2115"/>
    <mergeCell ref="A2195:E2195"/>
    <mergeCell ref="J1962:J1963"/>
    <mergeCell ref="F1962:F1963"/>
    <mergeCell ref="E1962:E1963"/>
    <mergeCell ref="D1962:D1963"/>
    <mergeCell ref="C1962:C1963"/>
    <mergeCell ref="B1962:B1963"/>
    <mergeCell ref="A1962:A1963"/>
    <mergeCell ref="I1964:I1965"/>
    <mergeCell ref="J1964:J1965"/>
    <mergeCell ref="F1964:F1965"/>
    <mergeCell ref="E1964:E1965"/>
    <mergeCell ref="D1964:D1965"/>
    <mergeCell ref="C1964:C1965"/>
    <mergeCell ref="B1964:B1965"/>
    <mergeCell ref="A1964:A1965"/>
    <mergeCell ref="I548:I551"/>
    <mergeCell ref="J548:J551"/>
    <mergeCell ref="F548:F551"/>
    <mergeCell ref="E548:E551"/>
    <mergeCell ref="D548:D551"/>
    <mergeCell ref="C548:C551"/>
    <mergeCell ref="B548:B551"/>
    <mergeCell ref="I1910:I1914"/>
    <mergeCell ref="J1910:J1914"/>
    <mergeCell ref="F1910:F1914"/>
    <mergeCell ref="E1910:E1914"/>
    <mergeCell ref="D1910:D1914"/>
    <mergeCell ref="C1910:C1914"/>
    <mergeCell ref="B1910:B1914"/>
    <mergeCell ref="A1910:A1914"/>
    <mergeCell ref="I1937:I1938"/>
    <mergeCell ref="J1937:J1938"/>
    <mergeCell ref="F1937:F1938"/>
    <mergeCell ref="E1937:E1938"/>
    <mergeCell ref="D1937:D1938"/>
    <mergeCell ref="C1937:C1938"/>
    <mergeCell ref="B1937:B1938"/>
    <mergeCell ref="A1937:A1938"/>
    <mergeCell ref="J1765:J1768"/>
    <mergeCell ref="F1765:F1768"/>
    <mergeCell ref="E1765:E1768"/>
    <mergeCell ref="D1765:D1768"/>
    <mergeCell ref="C1765:C1768"/>
    <mergeCell ref="B1765:B1768"/>
    <mergeCell ref="A1765:A1768"/>
    <mergeCell ref="I1778:I1779"/>
    <mergeCell ref="J1778:J1779"/>
    <mergeCell ref="F1778:F1779"/>
    <mergeCell ref="E1778:E1779"/>
    <mergeCell ref="D1778:D1779"/>
    <mergeCell ref="C1778:C1779"/>
    <mergeCell ref="B1778:B1779"/>
    <mergeCell ref="A1778:A1779"/>
    <mergeCell ref="I1958:I1961"/>
    <mergeCell ref="J1958:J1961"/>
    <mergeCell ref="F1958:F1961"/>
    <mergeCell ref="E1958:E1961"/>
    <mergeCell ref="D1958:D1961"/>
    <mergeCell ref="C1958:C1961"/>
    <mergeCell ref="B1958:B1961"/>
    <mergeCell ref="A1958:A1961"/>
    <mergeCell ref="I1838:I1839"/>
    <mergeCell ref="J1838:J1839"/>
    <mergeCell ref="F1838:F1839"/>
    <mergeCell ref="E1838:E1839"/>
    <mergeCell ref="D1838:D1839"/>
    <mergeCell ref="C1838:C1839"/>
    <mergeCell ref="B1838:B1839"/>
    <mergeCell ref="A1838:A1839"/>
    <mergeCell ref="I1874:I1876"/>
    <mergeCell ref="J1874:J1876"/>
    <mergeCell ref="F1874:F1876"/>
    <mergeCell ref="E1874:E1876"/>
    <mergeCell ref="D1874:D1876"/>
    <mergeCell ref="C1874:C1876"/>
    <mergeCell ref="B1874:B1876"/>
    <mergeCell ref="A1874:A1876"/>
    <mergeCell ref="I1884:I1885"/>
    <mergeCell ref="J1884:J1885"/>
    <mergeCell ref="F1884:F1885"/>
    <mergeCell ref="E1884:E1885"/>
    <mergeCell ref="D1884:D1885"/>
    <mergeCell ref="C1884:C1885"/>
    <mergeCell ref="B1884:B1885"/>
    <mergeCell ref="A1884:A1885"/>
    <mergeCell ref="J1786:J1787"/>
    <mergeCell ref="F1786:F1787"/>
    <mergeCell ref="E1786:E1787"/>
    <mergeCell ref="D1786:D1787"/>
    <mergeCell ref="C1786:C1787"/>
    <mergeCell ref="B1786:B1787"/>
    <mergeCell ref="A1786:A1787"/>
    <mergeCell ref="J1715:J1716"/>
    <mergeCell ref="F1715:F1716"/>
    <mergeCell ref="E1715:E1716"/>
    <mergeCell ref="D1715:D1716"/>
    <mergeCell ref="C1715:C1716"/>
    <mergeCell ref="B1715:B1716"/>
    <mergeCell ref="A1715:A1716"/>
    <mergeCell ref="I1736:I1737"/>
    <mergeCell ref="J1736:J1737"/>
    <mergeCell ref="F1736:F1737"/>
    <mergeCell ref="E1736:E1737"/>
    <mergeCell ref="D1736:D1737"/>
    <mergeCell ref="C1736:C1737"/>
    <mergeCell ref="B1736:B1737"/>
    <mergeCell ref="A1736:A1737"/>
    <mergeCell ref="I1763:I1764"/>
    <mergeCell ref="J1763:J1764"/>
    <mergeCell ref="D1763:D1764"/>
    <mergeCell ref="C1763:C1764"/>
    <mergeCell ref="B1763:B1764"/>
    <mergeCell ref="A1763:A1764"/>
    <mergeCell ref="F1763:F1764"/>
    <mergeCell ref="E1763:E1764"/>
    <mergeCell ref="I1786:I1787"/>
    <mergeCell ref="I1611:I1613"/>
    <mergeCell ref="J1611:J1613"/>
    <mergeCell ref="F1611:F1613"/>
    <mergeCell ref="E1611:E1613"/>
    <mergeCell ref="D1611:D1613"/>
    <mergeCell ref="C1611:C1613"/>
    <mergeCell ref="B1611:B1613"/>
    <mergeCell ref="A1611:A1613"/>
    <mergeCell ref="I1655:I1656"/>
    <mergeCell ref="J1655:J1656"/>
    <mergeCell ref="F1655:F1656"/>
    <mergeCell ref="E1655:E1656"/>
    <mergeCell ref="D1655:D1656"/>
    <mergeCell ref="C1655:C1656"/>
    <mergeCell ref="B1655:B1656"/>
    <mergeCell ref="A1655:A1656"/>
    <mergeCell ref="I1698:I1699"/>
    <mergeCell ref="J1698:J1699"/>
    <mergeCell ref="F1698:F1699"/>
    <mergeCell ref="E1698:E1699"/>
    <mergeCell ref="D1698:D1699"/>
    <mergeCell ref="C1698:C1699"/>
    <mergeCell ref="B1698:B1699"/>
    <mergeCell ref="A1698:A1699"/>
    <mergeCell ref="A1615:E1615"/>
    <mergeCell ref="A1625:E1625"/>
    <mergeCell ref="I1572:I1573"/>
    <mergeCell ref="J1572:J1573"/>
    <mergeCell ref="F1572:F1573"/>
    <mergeCell ref="E1572:E1573"/>
    <mergeCell ref="D1572:D1573"/>
    <mergeCell ref="C1572:C1573"/>
    <mergeCell ref="B1572:B1573"/>
    <mergeCell ref="A1572:A1573"/>
    <mergeCell ref="I1600:I1601"/>
    <mergeCell ref="J1600:J1601"/>
    <mergeCell ref="F1600:F1601"/>
    <mergeCell ref="E1600:E1601"/>
    <mergeCell ref="D1600:D1601"/>
    <mergeCell ref="C1600:C1601"/>
    <mergeCell ref="B1600:B1601"/>
    <mergeCell ref="A1600:A1601"/>
    <mergeCell ref="I1604:I1605"/>
    <mergeCell ref="J1604:J1605"/>
    <mergeCell ref="F1604:F1605"/>
    <mergeCell ref="E1604:E1605"/>
    <mergeCell ref="D1604:D1605"/>
    <mergeCell ref="C1604:C1605"/>
    <mergeCell ref="B1604:B1605"/>
    <mergeCell ref="A1604:A1605"/>
    <mergeCell ref="A1584:E1584"/>
    <mergeCell ref="J1531:J1534"/>
    <mergeCell ref="F1531:F1534"/>
    <mergeCell ref="E1531:E1534"/>
    <mergeCell ref="D1531:D1534"/>
    <mergeCell ref="C1531:C1534"/>
    <mergeCell ref="B1531:B1534"/>
    <mergeCell ref="A1531:A1534"/>
    <mergeCell ref="I1551:I1552"/>
    <mergeCell ref="J1551:J1552"/>
    <mergeCell ref="F1551:F1552"/>
    <mergeCell ref="E1551:E1552"/>
    <mergeCell ref="D1551:D1552"/>
    <mergeCell ref="C1551:C1552"/>
    <mergeCell ref="B1551:B1552"/>
    <mergeCell ref="A1551:A1552"/>
    <mergeCell ref="I1553:I1554"/>
    <mergeCell ref="J1553:J1554"/>
    <mergeCell ref="F1553:F1554"/>
    <mergeCell ref="E1553:E1554"/>
    <mergeCell ref="D1553:D1554"/>
    <mergeCell ref="C1553:C1554"/>
    <mergeCell ref="B1553:B1554"/>
    <mergeCell ref="A1553:A1554"/>
    <mergeCell ref="F1516:F1518"/>
    <mergeCell ref="E1516:E1518"/>
    <mergeCell ref="D1516:D1518"/>
    <mergeCell ref="C1516:C1518"/>
    <mergeCell ref="B1516:B1518"/>
    <mergeCell ref="A1516:A1518"/>
    <mergeCell ref="I1516:I1518"/>
    <mergeCell ref="J1516:J1518"/>
    <mergeCell ref="F1520:F1521"/>
    <mergeCell ref="E1520:E1521"/>
    <mergeCell ref="D1520:D1521"/>
    <mergeCell ref="C1520:C1521"/>
    <mergeCell ref="B1520:B1521"/>
    <mergeCell ref="A1520:A1521"/>
    <mergeCell ref="I1520:I1521"/>
    <mergeCell ref="J1520:J1521"/>
    <mergeCell ref="F1522:F1523"/>
    <mergeCell ref="E1522:E1523"/>
    <mergeCell ref="D1522:D1523"/>
    <mergeCell ref="C1522:C1523"/>
    <mergeCell ref="B1522:B1523"/>
    <mergeCell ref="A1522:A1523"/>
    <mergeCell ref="I1522:I1523"/>
    <mergeCell ref="J1522:J1523"/>
    <mergeCell ref="J544:J545"/>
    <mergeCell ref="A534:A535"/>
    <mergeCell ref="I544:I545"/>
    <mergeCell ref="F544:F545"/>
    <mergeCell ref="E544:E545"/>
    <mergeCell ref="D544:D545"/>
    <mergeCell ref="C544:C545"/>
    <mergeCell ref="B544:B545"/>
    <mergeCell ref="A544:A545"/>
    <mergeCell ref="J534:J535"/>
    <mergeCell ref="F534:F535"/>
    <mergeCell ref="E534:E535"/>
    <mergeCell ref="D534:D535"/>
    <mergeCell ref="C534:C535"/>
    <mergeCell ref="B534:B535"/>
    <mergeCell ref="A487:A488"/>
    <mergeCell ref="I530:I531"/>
    <mergeCell ref="F530:F531"/>
    <mergeCell ref="J530:J531"/>
    <mergeCell ref="E530:E531"/>
    <mergeCell ref="D530:D531"/>
    <mergeCell ref="C530:C531"/>
    <mergeCell ref="B530:B531"/>
    <mergeCell ref="A530:A531"/>
    <mergeCell ref="J487:J488"/>
    <mergeCell ref="F487:F488"/>
    <mergeCell ref="E487:E488"/>
    <mergeCell ref="D487:D488"/>
    <mergeCell ref="C487:C488"/>
    <mergeCell ref="B487:B488"/>
    <mergeCell ref="J450:J451"/>
    <mergeCell ref="I476:I477"/>
    <mergeCell ref="F476:F477"/>
    <mergeCell ref="E476:E477"/>
    <mergeCell ref="D476:D477"/>
    <mergeCell ref="C476:C477"/>
    <mergeCell ref="J476:J477"/>
    <mergeCell ref="I450:I451"/>
    <mergeCell ref="F450:F451"/>
    <mergeCell ref="E450:E451"/>
    <mergeCell ref="D450:D451"/>
    <mergeCell ref="C450:C451"/>
    <mergeCell ref="B450:B451"/>
    <mergeCell ref="A450:A451"/>
    <mergeCell ref="J400:J401"/>
    <mergeCell ref="A397:A399"/>
    <mergeCell ref="I400:I401"/>
    <mergeCell ref="F400:F401"/>
    <mergeCell ref="E400:E401"/>
    <mergeCell ref="D400:D401"/>
    <mergeCell ref="C400:C401"/>
    <mergeCell ref="B400:B401"/>
    <mergeCell ref="A400:A401"/>
    <mergeCell ref="J397:J399"/>
    <mergeCell ref="F397:F399"/>
    <mergeCell ref="E397:E399"/>
    <mergeCell ref="D397:D399"/>
    <mergeCell ref="C397:C399"/>
    <mergeCell ref="B397:B399"/>
    <mergeCell ref="J420:J422"/>
    <mergeCell ref="F420:F422"/>
    <mergeCell ref="E420:E422"/>
    <mergeCell ref="J388:J390"/>
    <mergeCell ref="F388:F390"/>
    <mergeCell ref="E388:E390"/>
    <mergeCell ref="D388:D390"/>
    <mergeCell ref="C388:C390"/>
    <mergeCell ref="B388:B390"/>
    <mergeCell ref="A388:A390"/>
    <mergeCell ref="B380:B381"/>
    <mergeCell ref="A380:A381"/>
    <mergeCell ref="J380:J381"/>
    <mergeCell ref="I383:I386"/>
    <mergeCell ref="F383:F386"/>
    <mergeCell ref="J383:J386"/>
    <mergeCell ref="E383:E386"/>
    <mergeCell ref="D383:D386"/>
    <mergeCell ref="C383:C386"/>
    <mergeCell ref="B383:B386"/>
    <mergeCell ref="J375:J376"/>
    <mergeCell ref="I380:I381"/>
    <mergeCell ref="F380:F381"/>
    <mergeCell ref="E380:E381"/>
    <mergeCell ref="D380:D381"/>
    <mergeCell ref="C380:C381"/>
    <mergeCell ref="A375:A376"/>
    <mergeCell ref="B375:B376"/>
    <mergeCell ref="C375:C376"/>
    <mergeCell ref="D375:D376"/>
    <mergeCell ref="E375:E376"/>
    <mergeCell ref="F375:F376"/>
    <mergeCell ref="F373:F374"/>
    <mergeCell ref="E373:E374"/>
    <mergeCell ref="D373:D374"/>
    <mergeCell ref="C373:C374"/>
    <mergeCell ref="B373:B374"/>
    <mergeCell ref="A373:A374"/>
    <mergeCell ref="J364:J366"/>
    <mergeCell ref="I370:I371"/>
    <mergeCell ref="F370:F371"/>
    <mergeCell ref="E370:E371"/>
    <mergeCell ref="D370:D371"/>
    <mergeCell ref="C370:C371"/>
    <mergeCell ref="B370:B371"/>
    <mergeCell ref="A370:A371"/>
    <mergeCell ref="J362:J363"/>
    <mergeCell ref="I364:I366"/>
    <mergeCell ref="F364:F366"/>
    <mergeCell ref="E364:E366"/>
    <mergeCell ref="D364:D366"/>
    <mergeCell ref="C364:C366"/>
    <mergeCell ref="F362:F363"/>
    <mergeCell ref="E362:E363"/>
    <mergeCell ref="D362:D363"/>
    <mergeCell ref="C362:C363"/>
    <mergeCell ref="B362:B363"/>
    <mergeCell ref="A362:A363"/>
    <mergeCell ref="I362:I363"/>
    <mergeCell ref="J359:J361"/>
    <mergeCell ref="F359:F361"/>
    <mergeCell ref="E359:E361"/>
    <mergeCell ref="D359:D361"/>
    <mergeCell ref="C359:C361"/>
    <mergeCell ref="B359:B361"/>
    <mergeCell ref="A359:A361"/>
    <mergeCell ref="J354:J356"/>
    <mergeCell ref="I357:I358"/>
    <mergeCell ref="F357:F358"/>
    <mergeCell ref="E357:E358"/>
    <mergeCell ref="D357:D358"/>
    <mergeCell ref="C357:C358"/>
    <mergeCell ref="F354:F356"/>
    <mergeCell ref="E354:E356"/>
    <mergeCell ref="D354:D356"/>
    <mergeCell ref="C354:C356"/>
    <mergeCell ref="B354:B356"/>
    <mergeCell ref="A354:A356"/>
    <mergeCell ref="I354:I356"/>
    <mergeCell ref="J347:J349"/>
    <mergeCell ref="B335:B336"/>
    <mergeCell ref="A335:A336"/>
    <mergeCell ref="J335:J336"/>
    <mergeCell ref="I347:I349"/>
    <mergeCell ref="F347:F349"/>
    <mergeCell ref="E347:E349"/>
    <mergeCell ref="D347:D349"/>
    <mergeCell ref="C347:C349"/>
    <mergeCell ref="B347:B349"/>
    <mergeCell ref="A347:A349"/>
    <mergeCell ref="J324:J325"/>
    <mergeCell ref="I335:I336"/>
    <mergeCell ref="F335:F336"/>
    <mergeCell ref="E335:E336"/>
    <mergeCell ref="D335:D336"/>
    <mergeCell ref="C335:C336"/>
    <mergeCell ref="F324:F325"/>
    <mergeCell ref="E324:E325"/>
    <mergeCell ref="D324:D325"/>
    <mergeCell ref="C324:C325"/>
    <mergeCell ref="B324:B325"/>
    <mergeCell ref="A324:A325"/>
    <mergeCell ref="I324:I325"/>
    <mergeCell ref="J314:J316"/>
    <mergeCell ref="I320:I321"/>
    <mergeCell ref="F320:F321"/>
    <mergeCell ref="E320:E321"/>
    <mergeCell ref="D320:D321"/>
    <mergeCell ref="C320:C321"/>
    <mergeCell ref="B320:B321"/>
    <mergeCell ref="A320:A321"/>
    <mergeCell ref="J320:J321"/>
    <mergeCell ref="J302:J304"/>
    <mergeCell ref="I314:I316"/>
    <mergeCell ref="F314:F316"/>
    <mergeCell ref="E314:E316"/>
    <mergeCell ref="D314:D316"/>
    <mergeCell ref="C314:C316"/>
    <mergeCell ref="B252:B253"/>
    <mergeCell ref="A252:A253"/>
    <mergeCell ref="A301:E301"/>
    <mergeCell ref="I302:I304"/>
    <mergeCell ref="F302:F304"/>
    <mergeCell ref="E302:E304"/>
    <mergeCell ref="D302:D304"/>
    <mergeCell ref="A283:E283"/>
    <mergeCell ref="A271:E271"/>
    <mergeCell ref="C302:C304"/>
    <mergeCell ref="B302:B304"/>
    <mergeCell ref="A302:A304"/>
    <mergeCell ref="B314:B316"/>
    <mergeCell ref="J247:J251"/>
    <mergeCell ref="J252:J253"/>
    <mergeCell ref="I252:I253"/>
    <mergeCell ref="F252:F253"/>
    <mergeCell ref="E252:E253"/>
    <mergeCell ref="D252:D253"/>
    <mergeCell ref="C252:C253"/>
    <mergeCell ref="J236:J240"/>
    <mergeCell ref="A244:A245"/>
    <mergeCell ref="B244:B245"/>
    <mergeCell ref="C244:C245"/>
    <mergeCell ref="D244:D245"/>
    <mergeCell ref="E244:E245"/>
    <mergeCell ref="F244:F245"/>
    <mergeCell ref="I244:I245"/>
    <mergeCell ref="J244:J245"/>
    <mergeCell ref="F236:F240"/>
    <mergeCell ref="E236:E240"/>
    <mergeCell ref="D236:D240"/>
    <mergeCell ref="C236:C240"/>
    <mergeCell ref="B236:B240"/>
    <mergeCell ref="A236:A240"/>
    <mergeCell ref="J221:J223"/>
    <mergeCell ref="I227:I229"/>
    <mergeCell ref="F227:F229"/>
    <mergeCell ref="E227:E229"/>
    <mergeCell ref="D227:D229"/>
    <mergeCell ref="C227:C229"/>
    <mergeCell ref="F221:F223"/>
    <mergeCell ref="E221:E223"/>
    <mergeCell ref="D221:D223"/>
    <mergeCell ref="C221:C223"/>
    <mergeCell ref="B221:B223"/>
    <mergeCell ref="A221:A223"/>
    <mergeCell ref="J179:J180"/>
    <mergeCell ref="A187:A188"/>
    <mergeCell ref="B187:B188"/>
    <mergeCell ref="C187:C188"/>
    <mergeCell ref="D187:D188"/>
    <mergeCell ref="E187:E188"/>
    <mergeCell ref="F187:F188"/>
    <mergeCell ref="I187:I188"/>
    <mergeCell ref="J187:J188"/>
    <mergeCell ref="I221:I223"/>
    <mergeCell ref="J175:J176"/>
    <mergeCell ref="A179:A180"/>
    <mergeCell ref="B179:B180"/>
    <mergeCell ref="C179:C180"/>
    <mergeCell ref="D179:D180"/>
    <mergeCell ref="E179:E180"/>
    <mergeCell ref="F179:F180"/>
    <mergeCell ref="I179:I180"/>
    <mergeCell ref="J148:J150"/>
    <mergeCell ref="I175:I176"/>
    <mergeCell ref="F175:F176"/>
    <mergeCell ref="E175:E176"/>
    <mergeCell ref="D175:D176"/>
    <mergeCell ref="J141:J142"/>
    <mergeCell ref="A154:E154"/>
    <mergeCell ref="I148:I150"/>
    <mergeCell ref="A148:A150"/>
    <mergeCell ref="B148:B150"/>
    <mergeCell ref="C148:C150"/>
    <mergeCell ref="B141:B142"/>
    <mergeCell ref="C141:C142"/>
    <mergeCell ref="D141:D142"/>
    <mergeCell ref="E141:E142"/>
    <mergeCell ref="F141:F142"/>
    <mergeCell ref="I141:I142"/>
    <mergeCell ref="F110:F111"/>
    <mergeCell ref="E110:E111"/>
    <mergeCell ref="D110:D111"/>
    <mergeCell ref="C110:C111"/>
    <mergeCell ref="B110:B111"/>
    <mergeCell ref="A110:A111"/>
    <mergeCell ref="F72:F73"/>
    <mergeCell ref="E72:E73"/>
    <mergeCell ref="D72:D73"/>
    <mergeCell ref="C72:C73"/>
    <mergeCell ref="B72:B73"/>
    <mergeCell ref="A72:A73"/>
    <mergeCell ref="I44:I47"/>
    <mergeCell ref="A44:A47"/>
    <mergeCell ref="B44:B47"/>
    <mergeCell ref="C44:C47"/>
    <mergeCell ref="D44:D47"/>
    <mergeCell ref="E44:E47"/>
    <mergeCell ref="F44:F47"/>
    <mergeCell ref="I110:I111"/>
    <mergeCell ref="A83:E83"/>
    <mergeCell ref="I72:I73"/>
    <mergeCell ref="J2183:J2184"/>
    <mergeCell ref="A2192:E2192"/>
    <mergeCell ref="F22:F23"/>
    <mergeCell ref="E22:E23"/>
    <mergeCell ref="D22:D23"/>
    <mergeCell ref="C22:C23"/>
    <mergeCell ref="B22:B23"/>
    <mergeCell ref="A22:A23"/>
    <mergeCell ref="I22:I23"/>
    <mergeCell ref="I40:I41"/>
    <mergeCell ref="C2167:C2168"/>
    <mergeCell ref="B2167:B2168"/>
    <mergeCell ref="A2167:A2168"/>
    <mergeCell ref="F2183:F2184"/>
    <mergeCell ref="E2183:E2184"/>
    <mergeCell ref="D2183:D2184"/>
    <mergeCell ref="C2183:C2184"/>
    <mergeCell ref="B2183:B2184"/>
    <mergeCell ref="A2183:A2184"/>
    <mergeCell ref="J2136:J2137"/>
    <mergeCell ref="I2167:I2168"/>
    <mergeCell ref="J2167:J2168"/>
    <mergeCell ref="F2167:F2168"/>
    <mergeCell ref="J110:J111"/>
    <mergeCell ref="A141:A142"/>
    <mergeCell ref="J2057:J2058"/>
    <mergeCell ref="F2189:F2190"/>
    <mergeCell ref="I2189:I2190"/>
    <mergeCell ref="J2189:J2190"/>
    <mergeCell ref="A2116:A2117"/>
    <mergeCell ref="A2057:A2058"/>
    <mergeCell ref="B2057:B2058"/>
    <mergeCell ref="A2205:E2205"/>
    <mergeCell ref="A2197:J2197"/>
    <mergeCell ref="A2199:A2201"/>
    <mergeCell ref="B2199:B2201"/>
    <mergeCell ref="C2199:C2201"/>
    <mergeCell ref="D2199:D2201"/>
    <mergeCell ref="E2199:E2201"/>
    <mergeCell ref="F2199:F2201"/>
    <mergeCell ref="A2108:E2108"/>
    <mergeCell ref="A2109:D2109"/>
    <mergeCell ref="E2167:E2168"/>
    <mergeCell ref="D2167:D2168"/>
    <mergeCell ref="J2116:J2117"/>
    <mergeCell ref="I2131:I2133"/>
    <mergeCell ref="J2131:J2133"/>
    <mergeCell ref="F2131:F2133"/>
    <mergeCell ref="E2131:E2133"/>
    <mergeCell ref="D2131:D2133"/>
    <mergeCell ref="D2113:D2115"/>
    <mergeCell ref="E2113:E2115"/>
    <mergeCell ref="F2113:F2115"/>
    <mergeCell ref="G2113:H2114"/>
    <mergeCell ref="I2113:I2115"/>
    <mergeCell ref="J2113:J2115"/>
    <mergeCell ref="G2199:H2200"/>
    <mergeCell ref="I2199:I2201"/>
    <mergeCell ref="J2199:J2201"/>
    <mergeCell ref="A2189:A2190"/>
    <mergeCell ref="B2189:B2190"/>
    <mergeCell ref="C2189:C2190"/>
    <mergeCell ref="D2189:D2190"/>
    <mergeCell ref="E2189:E2190"/>
    <mergeCell ref="F2057:F2058"/>
    <mergeCell ref="I2057:I2058"/>
    <mergeCell ref="F2076:F2078"/>
    <mergeCell ref="I2076:I2078"/>
    <mergeCell ref="J2076:J2078"/>
    <mergeCell ref="A2171:E2171"/>
    <mergeCell ref="A2173:E2173"/>
    <mergeCell ref="J1978:J1979"/>
    <mergeCell ref="A1978:A1979"/>
    <mergeCell ref="B1978:B1979"/>
    <mergeCell ref="C1978:C1979"/>
    <mergeCell ref="D1978:D1979"/>
    <mergeCell ref="E1978:E1979"/>
    <mergeCell ref="F1978:F1979"/>
    <mergeCell ref="I1978:I1979"/>
    <mergeCell ref="I1969:I1970"/>
    <mergeCell ref="J1969:J1970"/>
    <mergeCell ref="A1969:A1970"/>
    <mergeCell ref="B1969:B1970"/>
    <mergeCell ref="C1969:C1970"/>
    <mergeCell ref="D1969:D1970"/>
    <mergeCell ref="E1969:E1970"/>
    <mergeCell ref="F1969:F1970"/>
    <mergeCell ref="I2042:I2043"/>
    <mergeCell ref="J2042:J2043"/>
    <mergeCell ref="I2037:I2039"/>
    <mergeCell ref="J2037:J2039"/>
    <mergeCell ref="A2042:A2043"/>
    <mergeCell ref="B2042:B2043"/>
    <mergeCell ref="C2042:C2043"/>
    <mergeCell ref="D2042:D2043"/>
    <mergeCell ref="E2042:E2043"/>
    <mergeCell ref="F2042:F2043"/>
    <mergeCell ref="A2037:A2039"/>
    <mergeCell ref="B2037:B2039"/>
    <mergeCell ref="C2037:C2039"/>
    <mergeCell ref="D2037:D2039"/>
    <mergeCell ref="E2037:E2039"/>
    <mergeCell ref="F2037:F2039"/>
    <mergeCell ref="I2116:I2117"/>
    <mergeCell ref="I2136:I2137"/>
    <mergeCell ref="I2183:I2184"/>
    <mergeCell ref="A1881:E1881"/>
    <mergeCell ref="A1827:E1827"/>
    <mergeCell ref="A1859:E1859"/>
    <mergeCell ref="A1774:E1774"/>
    <mergeCell ref="I1765:I1768"/>
    <mergeCell ref="A1701:E1701"/>
    <mergeCell ref="A1743:E1743"/>
    <mergeCell ref="I1715:I1716"/>
    <mergeCell ref="B2116:B2117"/>
    <mergeCell ref="C2116:C2117"/>
    <mergeCell ref="D2116:D2117"/>
    <mergeCell ref="E2116:E2117"/>
    <mergeCell ref="F2116:F2117"/>
    <mergeCell ref="C2131:C2133"/>
    <mergeCell ref="B2131:B2133"/>
    <mergeCell ref="A2131:A2133"/>
    <mergeCell ref="A2006:E2006"/>
    <mergeCell ref="A2001:E2001"/>
    <mergeCell ref="A2022:E2022"/>
    <mergeCell ref="A2076:A2078"/>
    <mergeCell ref="B2076:B2078"/>
    <mergeCell ref="C2076:C2078"/>
    <mergeCell ref="A1258:E1258"/>
    <mergeCell ref="A1216:E1216"/>
    <mergeCell ref="A1190:E1190"/>
    <mergeCell ref="A1132:E1132"/>
    <mergeCell ref="A1114:E1114"/>
    <mergeCell ref="J1084:J1085"/>
    <mergeCell ref="I1148:I1150"/>
    <mergeCell ref="J1148:J1150"/>
    <mergeCell ref="F1148:F1150"/>
    <mergeCell ref="E1148:E1150"/>
    <mergeCell ref="D1148:D1150"/>
    <mergeCell ref="C1148:C1150"/>
    <mergeCell ref="B1148:B1150"/>
    <mergeCell ref="A1148:A1150"/>
    <mergeCell ref="J1157:J1159"/>
    <mergeCell ref="F1157:F1159"/>
    <mergeCell ref="E1157:E1159"/>
    <mergeCell ref="D1157:D1159"/>
    <mergeCell ref="C1157:C1159"/>
    <mergeCell ref="B1157:B1159"/>
    <mergeCell ref="A1157:A1159"/>
    <mergeCell ref="C1142:C1143"/>
    <mergeCell ref="B1142:B1143"/>
    <mergeCell ref="A1142:A1143"/>
    <mergeCell ref="I1089:I1091"/>
    <mergeCell ref="J1089:J1091"/>
    <mergeCell ref="F1089:F1091"/>
    <mergeCell ref="E1089:E1091"/>
    <mergeCell ref="D1089:D1091"/>
    <mergeCell ref="C1089:C1091"/>
    <mergeCell ref="B1089:B1091"/>
    <mergeCell ref="A1936:E1936"/>
    <mergeCell ref="A1952:E1952"/>
    <mergeCell ref="I1962:I1963"/>
    <mergeCell ref="J1066:J1067"/>
    <mergeCell ref="F1066:F1067"/>
    <mergeCell ref="E1066:E1067"/>
    <mergeCell ref="D1066:D1067"/>
    <mergeCell ref="A2112:J2112"/>
    <mergeCell ref="A2113:A2115"/>
    <mergeCell ref="B2113:B2115"/>
    <mergeCell ref="C2113:C2115"/>
    <mergeCell ref="A1084:A1085"/>
    <mergeCell ref="B1084:B1085"/>
    <mergeCell ref="C1084:C1085"/>
    <mergeCell ref="D1084:D1085"/>
    <mergeCell ref="E1084:E1085"/>
    <mergeCell ref="F1084:F1085"/>
    <mergeCell ref="I1084:I1085"/>
    <mergeCell ref="I1066:I1067"/>
    <mergeCell ref="I1126:I1127"/>
    <mergeCell ref="I1157:I1159"/>
    <mergeCell ref="I1333:I1335"/>
    <mergeCell ref="I1441:I1442"/>
    <mergeCell ref="I1483:I1484"/>
    <mergeCell ref="C1066:C1067"/>
    <mergeCell ref="B1066:B1067"/>
    <mergeCell ref="A1066:A1067"/>
    <mergeCell ref="I1142:I1143"/>
    <mergeCell ref="J1142:J1143"/>
    <mergeCell ref="F1142:F1143"/>
    <mergeCell ref="E1142:E1143"/>
    <mergeCell ref="D1142:D1143"/>
    <mergeCell ref="E2136:E2137"/>
    <mergeCell ref="F2136:F2137"/>
    <mergeCell ref="A618:E618"/>
    <mergeCell ref="A559:E559"/>
    <mergeCell ref="I534:I535"/>
    <mergeCell ref="A504:E504"/>
    <mergeCell ref="I487:I488"/>
    <mergeCell ref="A473:E473"/>
    <mergeCell ref="B476:B477"/>
    <mergeCell ref="A476:A477"/>
    <mergeCell ref="I420:I422"/>
    <mergeCell ref="A403:E403"/>
    <mergeCell ref="I397:I399"/>
    <mergeCell ref="I375:I376"/>
    <mergeCell ref="I373:I374"/>
    <mergeCell ref="A892:A893"/>
    <mergeCell ref="B892:B893"/>
    <mergeCell ref="C892:C893"/>
    <mergeCell ref="D892:D893"/>
    <mergeCell ref="E892:E893"/>
    <mergeCell ref="F892:F893"/>
    <mergeCell ref="I960:I961"/>
    <mergeCell ref="C629:C631"/>
    <mergeCell ref="B629:B631"/>
    <mergeCell ref="A629:A631"/>
    <mergeCell ref="A860:A861"/>
    <mergeCell ref="B860:B861"/>
    <mergeCell ref="C860:C861"/>
    <mergeCell ref="D860:D861"/>
    <mergeCell ref="E860:E861"/>
    <mergeCell ref="A1570:E1570"/>
    <mergeCell ref="I1531:I1534"/>
    <mergeCell ref="F609:F610"/>
    <mergeCell ref="E609:E610"/>
    <mergeCell ref="D609:D610"/>
    <mergeCell ref="C609:C610"/>
    <mergeCell ref="B609:B610"/>
    <mergeCell ref="A609:A610"/>
    <mergeCell ref="F626:F627"/>
    <mergeCell ref="E626:E627"/>
    <mergeCell ref="D626:D627"/>
    <mergeCell ref="C626:C627"/>
    <mergeCell ref="B626:B627"/>
    <mergeCell ref="A626:A627"/>
    <mergeCell ref="F629:F631"/>
    <mergeCell ref="E629:E631"/>
    <mergeCell ref="D629:D631"/>
    <mergeCell ref="I609:I610"/>
    <mergeCell ref="I626:I627"/>
    <mergeCell ref="I629:I631"/>
    <mergeCell ref="I601:I604"/>
    <mergeCell ref="F601:F604"/>
    <mergeCell ref="E601:E604"/>
    <mergeCell ref="D601:D604"/>
    <mergeCell ref="C601:C604"/>
    <mergeCell ref="B601:B604"/>
    <mergeCell ref="A601:A604"/>
    <mergeCell ref="A255:E255"/>
    <mergeCell ref="I247:I251"/>
    <mergeCell ref="F247:F251"/>
    <mergeCell ref="E247:E251"/>
    <mergeCell ref="D247:D251"/>
    <mergeCell ref="D148:D150"/>
    <mergeCell ref="E148:E150"/>
    <mergeCell ref="F148:F150"/>
    <mergeCell ref="B227:B229"/>
    <mergeCell ref="A227:A229"/>
    <mergeCell ref="I236:I240"/>
    <mergeCell ref="C175:C176"/>
    <mergeCell ref="B175:B176"/>
    <mergeCell ref="A175:A176"/>
    <mergeCell ref="C247:C251"/>
    <mergeCell ref="B247:B251"/>
    <mergeCell ref="A247:A251"/>
    <mergeCell ref="A314:A316"/>
    <mergeCell ref="B357:B358"/>
    <mergeCell ref="A357:A358"/>
    <mergeCell ref="I359:I361"/>
    <mergeCell ref="B364:B366"/>
    <mergeCell ref="A364:A366"/>
    <mergeCell ref="A383:A386"/>
    <mergeCell ref="I388:I390"/>
    <mergeCell ref="K7:AI7"/>
    <mergeCell ref="K8:AH8"/>
    <mergeCell ref="AI8:AI9"/>
    <mergeCell ref="A42:E42"/>
    <mergeCell ref="F40:F41"/>
    <mergeCell ref="E40:E41"/>
    <mergeCell ref="D40:D41"/>
    <mergeCell ref="C40:C41"/>
    <mergeCell ref="B40:B41"/>
    <mergeCell ref="A40:A41"/>
    <mergeCell ref="A4:J4"/>
    <mergeCell ref="A7:A9"/>
    <mergeCell ref="B7:B9"/>
    <mergeCell ref="C7:C9"/>
    <mergeCell ref="D7:D9"/>
    <mergeCell ref="E7:E9"/>
    <mergeCell ref="F7:F9"/>
    <mergeCell ref="G7:H8"/>
    <mergeCell ref="I7:I9"/>
    <mergeCell ref="J7:J9"/>
    <mergeCell ref="A16:E16"/>
    <mergeCell ref="J626:J627"/>
    <mergeCell ref="J629:J631"/>
    <mergeCell ref="I632:I634"/>
    <mergeCell ref="J632:J634"/>
    <mergeCell ref="F632:F634"/>
    <mergeCell ref="E632:E634"/>
    <mergeCell ref="D632:D634"/>
    <mergeCell ref="C632:C634"/>
    <mergeCell ref="B632:B634"/>
    <mergeCell ref="A632:A634"/>
    <mergeCell ref="A645:A646"/>
    <mergeCell ref="B645:B646"/>
    <mergeCell ref="C645:C646"/>
    <mergeCell ref="D645:D646"/>
    <mergeCell ref="E645:E646"/>
    <mergeCell ref="F645:F646"/>
    <mergeCell ref="I645:I646"/>
    <mergeCell ref="J645:J646"/>
    <mergeCell ref="J655:J656"/>
    <mergeCell ref="F655:F656"/>
    <mergeCell ref="E655:E656"/>
    <mergeCell ref="D655:D656"/>
    <mergeCell ref="C655:C656"/>
    <mergeCell ref="B655:B656"/>
    <mergeCell ref="A655:A656"/>
    <mergeCell ref="I657:I658"/>
    <mergeCell ref="F657:F658"/>
    <mergeCell ref="E657:E658"/>
    <mergeCell ref="D657:D658"/>
    <mergeCell ref="C657:C658"/>
    <mergeCell ref="B657:B658"/>
    <mergeCell ref="A657:A658"/>
    <mergeCell ref="I659:I660"/>
    <mergeCell ref="J657:J658"/>
    <mergeCell ref="J659:J660"/>
    <mergeCell ref="F659:F660"/>
    <mergeCell ref="E659:E660"/>
    <mergeCell ref="D659:D660"/>
    <mergeCell ref="C659:C660"/>
    <mergeCell ref="B659:B660"/>
    <mergeCell ref="A659:A660"/>
    <mergeCell ref="I655:I656"/>
    <mergeCell ref="J661:J662"/>
    <mergeCell ref="F661:F662"/>
    <mergeCell ref="E661:E662"/>
    <mergeCell ref="D661:D662"/>
    <mergeCell ref="C661:C662"/>
    <mergeCell ref="B661:B662"/>
    <mergeCell ref="A661:A662"/>
    <mergeCell ref="F692:F693"/>
    <mergeCell ref="E692:E693"/>
    <mergeCell ref="D692:D693"/>
    <mergeCell ref="C692:C693"/>
    <mergeCell ref="B692:B693"/>
    <mergeCell ref="A692:A693"/>
    <mergeCell ref="I692:I693"/>
    <mergeCell ref="I706:I707"/>
    <mergeCell ref="J706:J707"/>
    <mergeCell ref="J692:J693"/>
    <mergeCell ref="F706:F707"/>
    <mergeCell ref="E706:E707"/>
    <mergeCell ref="D706:D707"/>
    <mergeCell ref="C706:C707"/>
    <mergeCell ref="B706:B707"/>
    <mergeCell ref="A706:A707"/>
    <mergeCell ref="I661:I662"/>
    <mergeCell ref="A701:E701"/>
    <mergeCell ref="A666:E666"/>
    <mergeCell ref="J717:J718"/>
    <mergeCell ref="F717:F718"/>
    <mergeCell ref="E717:E718"/>
    <mergeCell ref="D717:D718"/>
    <mergeCell ref="C717:C718"/>
    <mergeCell ref="B717:B718"/>
    <mergeCell ref="A717:A718"/>
    <mergeCell ref="I750:I751"/>
    <mergeCell ref="J750:J751"/>
    <mergeCell ref="F750:F751"/>
    <mergeCell ref="E750:E751"/>
    <mergeCell ref="D750:D751"/>
    <mergeCell ref="C750:C751"/>
    <mergeCell ref="B750:B751"/>
    <mergeCell ref="A750:A751"/>
    <mergeCell ref="I754:I755"/>
    <mergeCell ref="J754:J755"/>
    <mergeCell ref="F754:F755"/>
    <mergeCell ref="E754:E755"/>
    <mergeCell ref="D754:D755"/>
    <mergeCell ref="C754:C755"/>
    <mergeCell ref="B754:B755"/>
    <mergeCell ref="A754:A755"/>
    <mergeCell ref="I717:I718"/>
    <mergeCell ref="J765:J768"/>
    <mergeCell ref="F765:F768"/>
    <mergeCell ref="E765:E768"/>
    <mergeCell ref="D765:D768"/>
    <mergeCell ref="C765:C768"/>
    <mergeCell ref="B765:B768"/>
    <mergeCell ref="A765:A768"/>
    <mergeCell ref="I773:I774"/>
    <mergeCell ref="J773:J774"/>
    <mergeCell ref="F773:F774"/>
    <mergeCell ref="E773:E774"/>
    <mergeCell ref="D773:D774"/>
    <mergeCell ref="C773:C774"/>
    <mergeCell ref="B773:B774"/>
    <mergeCell ref="A773:A774"/>
    <mergeCell ref="A807:A810"/>
    <mergeCell ref="B807:B810"/>
    <mergeCell ref="C807:C810"/>
    <mergeCell ref="D807:D810"/>
    <mergeCell ref="E807:E810"/>
    <mergeCell ref="F807:F810"/>
    <mergeCell ref="I807:I810"/>
    <mergeCell ref="J807:J810"/>
    <mergeCell ref="I765:I768"/>
    <mergeCell ref="J824:J825"/>
    <mergeCell ref="I824:I825"/>
    <mergeCell ref="F824:F825"/>
    <mergeCell ref="E824:E825"/>
    <mergeCell ref="D824:D825"/>
    <mergeCell ref="C824:C825"/>
    <mergeCell ref="B824:B825"/>
    <mergeCell ref="A824:A825"/>
    <mergeCell ref="A834:A835"/>
    <mergeCell ref="B834:B835"/>
    <mergeCell ref="C834:C835"/>
    <mergeCell ref="D834:D835"/>
    <mergeCell ref="E834:E835"/>
    <mergeCell ref="F834:F835"/>
    <mergeCell ref="I834:I835"/>
    <mergeCell ref="J834:J835"/>
    <mergeCell ref="J846:J847"/>
    <mergeCell ref="I846:I847"/>
    <mergeCell ref="F846:F847"/>
    <mergeCell ref="E846:E847"/>
    <mergeCell ref="D846:D847"/>
    <mergeCell ref="C846:C847"/>
    <mergeCell ref="B846:B847"/>
    <mergeCell ref="A846:A847"/>
    <mergeCell ref="J860:J861"/>
    <mergeCell ref="I862:I863"/>
    <mergeCell ref="J862:J863"/>
    <mergeCell ref="F862:F863"/>
    <mergeCell ref="E862:E863"/>
    <mergeCell ref="D862:D863"/>
    <mergeCell ref="C862:C863"/>
    <mergeCell ref="B862:B863"/>
    <mergeCell ref="A862:A863"/>
    <mergeCell ref="I880:I881"/>
    <mergeCell ref="J880:J881"/>
    <mergeCell ref="F880:F881"/>
    <mergeCell ref="E880:E881"/>
    <mergeCell ref="D880:D881"/>
    <mergeCell ref="C880:C881"/>
    <mergeCell ref="B880:B881"/>
    <mergeCell ref="A880:A881"/>
    <mergeCell ref="F860:F861"/>
    <mergeCell ref="I860:I861"/>
    <mergeCell ref="J892:J893"/>
    <mergeCell ref="A894:A895"/>
    <mergeCell ref="B894:B895"/>
    <mergeCell ref="C894:C895"/>
    <mergeCell ref="D894:D895"/>
    <mergeCell ref="E894:E895"/>
    <mergeCell ref="F894:F895"/>
    <mergeCell ref="I894:I895"/>
    <mergeCell ref="J894:J895"/>
    <mergeCell ref="I923:I924"/>
    <mergeCell ref="J923:J924"/>
    <mergeCell ref="F923:F924"/>
    <mergeCell ref="E923:E924"/>
    <mergeCell ref="D923:D924"/>
    <mergeCell ref="C923:C924"/>
    <mergeCell ref="B923:B924"/>
    <mergeCell ref="A923:A924"/>
    <mergeCell ref="I892:I893"/>
    <mergeCell ref="J925:J926"/>
    <mergeCell ref="F925:F926"/>
    <mergeCell ref="E925:E926"/>
    <mergeCell ref="D925:D926"/>
    <mergeCell ref="C925:C926"/>
    <mergeCell ref="B925:B926"/>
    <mergeCell ref="A925:A926"/>
    <mergeCell ref="A927:A928"/>
    <mergeCell ref="B927:B928"/>
    <mergeCell ref="C927:C928"/>
    <mergeCell ref="D927:D928"/>
    <mergeCell ref="E927:E928"/>
    <mergeCell ref="F927:F928"/>
    <mergeCell ref="I927:I928"/>
    <mergeCell ref="J927:J928"/>
    <mergeCell ref="A931:A932"/>
    <mergeCell ref="B931:B932"/>
    <mergeCell ref="C931:C932"/>
    <mergeCell ref="D931:D932"/>
    <mergeCell ref="E931:E932"/>
    <mergeCell ref="F931:F932"/>
    <mergeCell ref="I931:I932"/>
    <mergeCell ref="J931:J932"/>
    <mergeCell ref="I925:I926"/>
    <mergeCell ref="J938:J939"/>
    <mergeCell ref="F938:F939"/>
    <mergeCell ref="E938:E939"/>
    <mergeCell ref="D938:D939"/>
    <mergeCell ref="C938:C939"/>
    <mergeCell ref="B938:B939"/>
    <mergeCell ref="A938:A939"/>
    <mergeCell ref="A947:A949"/>
    <mergeCell ref="B947:B949"/>
    <mergeCell ref="C947:C949"/>
    <mergeCell ref="D947:D949"/>
    <mergeCell ref="E947:E949"/>
    <mergeCell ref="F947:F949"/>
    <mergeCell ref="I947:I949"/>
    <mergeCell ref="J947:J949"/>
    <mergeCell ref="I956:I958"/>
    <mergeCell ref="J956:J958"/>
    <mergeCell ref="F956:F958"/>
    <mergeCell ref="E956:E958"/>
    <mergeCell ref="D956:D958"/>
    <mergeCell ref="C956:C958"/>
    <mergeCell ref="B956:B958"/>
    <mergeCell ref="A956:A958"/>
    <mergeCell ref="I938:I939"/>
    <mergeCell ref="J979:J982"/>
    <mergeCell ref="I979:I982"/>
    <mergeCell ref="F979:F982"/>
    <mergeCell ref="E979:E982"/>
    <mergeCell ref="D979:D982"/>
    <mergeCell ref="C979:C982"/>
    <mergeCell ref="B979:B982"/>
    <mergeCell ref="A979:A982"/>
    <mergeCell ref="J960:J961"/>
    <mergeCell ref="F960:F961"/>
    <mergeCell ref="E960:E961"/>
    <mergeCell ref="D960:D961"/>
    <mergeCell ref="C960:C961"/>
    <mergeCell ref="B960:B961"/>
    <mergeCell ref="A960:A961"/>
    <mergeCell ref="I966:I968"/>
    <mergeCell ref="J966:J968"/>
    <mergeCell ref="F966:F968"/>
    <mergeCell ref="E966:E968"/>
    <mergeCell ref="D966:D968"/>
    <mergeCell ref="C966:C968"/>
    <mergeCell ref="B966:B968"/>
    <mergeCell ref="A966:A968"/>
    <mergeCell ref="I970:I971"/>
    <mergeCell ref="J970:J971"/>
    <mergeCell ref="F970:F971"/>
    <mergeCell ref="E970:E971"/>
    <mergeCell ref="D970:D971"/>
    <mergeCell ref="C970:C971"/>
    <mergeCell ref="B970:B971"/>
    <mergeCell ref="A970:A971"/>
    <mergeCell ref="C1002:C1004"/>
    <mergeCell ref="D1002:D1004"/>
    <mergeCell ref="E1002:E1004"/>
    <mergeCell ref="F1002:F1004"/>
    <mergeCell ref="I1002:I1004"/>
    <mergeCell ref="J1002:J1004"/>
    <mergeCell ref="F1086:F1087"/>
    <mergeCell ref="I1086:I1087"/>
    <mergeCell ref="J1086:J1087"/>
    <mergeCell ref="J973:J975"/>
    <mergeCell ref="I973:I975"/>
    <mergeCell ref="F973:F975"/>
    <mergeCell ref="E973:E975"/>
    <mergeCell ref="D973:D975"/>
    <mergeCell ref="C973:C975"/>
    <mergeCell ref="B973:B975"/>
    <mergeCell ref="A973:A975"/>
    <mergeCell ref="A977:A978"/>
    <mergeCell ref="B977:B978"/>
    <mergeCell ref="C977:C978"/>
    <mergeCell ref="D977:D978"/>
    <mergeCell ref="E977:E978"/>
    <mergeCell ref="F977:F978"/>
    <mergeCell ref="I977:I978"/>
    <mergeCell ref="J977:J978"/>
    <mergeCell ref="I1026:I1027"/>
    <mergeCell ref="F1026:F1027"/>
    <mergeCell ref="E1026:E1027"/>
    <mergeCell ref="D1026:D1027"/>
    <mergeCell ref="C1026:C1027"/>
    <mergeCell ref="E1009:E1012"/>
    <mergeCell ref="F1009:F1012"/>
    <mergeCell ref="C1059:C1060"/>
    <mergeCell ref="B1059:B1060"/>
    <mergeCell ref="A1059:A1060"/>
    <mergeCell ref="J1026:J1027"/>
    <mergeCell ref="B1026:B1027"/>
    <mergeCell ref="A1026:A1027"/>
    <mergeCell ref="J991:J992"/>
    <mergeCell ref="I991:I992"/>
    <mergeCell ref="F991:F992"/>
    <mergeCell ref="E991:E992"/>
    <mergeCell ref="D991:D992"/>
    <mergeCell ref="C991:C992"/>
    <mergeCell ref="B991:B992"/>
    <mergeCell ref="A991:A992"/>
    <mergeCell ref="J995:J997"/>
    <mergeCell ref="I995:I997"/>
    <mergeCell ref="F995:F997"/>
    <mergeCell ref="E995:E997"/>
    <mergeCell ref="D995:D997"/>
    <mergeCell ref="C995:C997"/>
    <mergeCell ref="B995:B997"/>
    <mergeCell ref="A995:A997"/>
    <mergeCell ref="I1005:I1008"/>
    <mergeCell ref="J1005:J1008"/>
    <mergeCell ref="F1005:F1008"/>
    <mergeCell ref="E1005:E1008"/>
    <mergeCell ref="D1005:D1008"/>
    <mergeCell ref="C1005:C1008"/>
    <mergeCell ref="B1005:B1008"/>
    <mergeCell ref="A1005:A1008"/>
    <mergeCell ref="A1002:A1004"/>
    <mergeCell ref="B1002:B1004"/>
    <mergeCell ref="A1009:A1012"/>
    <mergeCell ref="B1009:B1012"/>
    <mergeCell ref="C1009:C1012"/>
    <mergeCell ref="D1009:D1012"/>
    <mergeCell ref="I1009:I1012"/>
    <mergeCell ref="J1009:J1012"/>
    <mergeCell ref="A1089:A1091"/>
    <mergeCell ref="A1086:A1087"/>
    <mergeCell ref="B1086:B1087"/>
    <mergeCell ref="C1086:C1087"/>
    <mergeCell ref="D1086:D1087"/>
    <mergeCell ref="E1086:E1087"/>
    <mergeCell ref="I1184:I1188"/>
    <mergeCell ref="J1184:J1188"/>
    <mergeCell ref="F1184:F1188"/>
    <mergeCell ref="E1184:E1188"/>
    <mergeCell ref="D1184:D1188"/>
    <mergeCell ref="C1184:C1188"/>
    <mergeCell ref="B1184:B1188"/>
    <mergeCell ref="A1184:A1188"/>
    <mergeCell ref="J1126:J1127"/>
    <mergeCell ref="F1126:F1127"/>
    <mergeCell ref="E1126:E1127"/>
    <mergeCell ref="D1126:D1127"/>
    <mergeCell ref="C1126:C1127"/>
    <mergeCell ref="B1126:B1127"/>
    <mergeCell ref="A1126:A1127"/>
    <mergeCell ref="J1059:J1060"/>
    <mergeCell ref="I1059:I1060"/>
    <mergeCell ref="F1059:F1060"/>
    <mergeCell ref="E1059:E1060"/>
    <mergeCell ref="D1059:D1060"/>
    <mergeCell ref="J1225:J1226"/>
    <mergeCell ref="I1225:I1226"/>
    <mergeCell ref="F1225:F1226"/>
    <mergeCell ref="E1225:E1226"/>
    <mergeCell ref="D1225:D1226"/>
    <mergeCell ref="C1225:C1226"/>
    <mergeCell ref="B1225:B1226"/>
    <mergeCell ref="A1225:A1226"/>
    <mergeCell ref="J1227:J1228"/>
    <mergeCell ref="I1227:I1228"/>
    <mergeCell ref="F1227:F1228"/>
    <mergeCell ref="E1227:E1228"/>
    <mergeCell ref="D1227:D1228"/>
    <mergeCell ref="C1227:C1228"/>
    <mergeCell ref="B1227:B1228"/>
    <mergeCell ref="A1227:A1228"/>
    <mergeCell ref="I1231:I1232"/>
    <mergeCell ref="J1231:J1232"/>
    <mergeCell ref="F1231:F1232"/>
    <mergeCell ref="E1231:E1232"/>
    <mergeCell ref="D1231:D1232"/>
    <mergeCell ref="C1231:C1232"/>
    <mergeCell ref="B1231:B1232"/>
    <mergeCell ref="A1231:A1232"/>
    <mergeCell ref="A1374:E1374"/>
    <mergeCell ref="E1445:E1446"/>
    <mergeCell ref="D1445:D1446"/>
    <mergeCell ref="C1445:C1446"/>
    <mergeCell ref="B1445:B1446"/>
    <mergeCell ref="A1445:A1446"/>
    <mergeCell ref="I1282:I1283"/>
    <mergeCell ref="J1282:J1283"/>
    <mergeCell ref="J1284:J1285"/>
    <mergeCell ref="I1284:I1285"/>
    <mergeCell ref="F1284:F1285"/>
    <mergeCell ref="E1284:E1285"/>
    <mergeCell ref="D1284:D1285"/>
    <mergeCell ref="C1284:C1285"/>
    <mergeCell ref="B1284:B1285"/>
    <mergeCell ref="A1284:A1285"/>
    <mergeCell ref="F1282:F1283"/>
    <mergeCell ref="E1282:E1283"/>
    <mergeCell ref="D1282:D1283"/>
    <mergeCell ref="C1282:C1283"/>
    <mergeCell ref="B1282:B1283"/>
    <mergeCell ref="A1282:A1283"/>
    <mergeCell ref="E1443:E1444"/>
    <mergeCell ref="D1443:D1444"/>
    <mergeCell ref="C1443:C1444"/>
    <mergeCell ref="B1443:B1444"/>
    <mergeCell ref="A1443:A1444"/>
    <mergeCell ref="A1327:E1327"/>
    <mergeCell ref="A1427:E1427"/>
    <mergeCell ref="J1307:J1308"/>
    <mergeCell ref="I1307:I1308"/>
    <mergeCell ref="F1307:F1308"/>
    <mergeCell ref="E1307:E1308"/>
    <mergeCell ref="D1307:D1308"/>
    <mergeCell ref="C1307:C1308"/>
    <mergeCell ref="B1307:B1308"/>
    <mergeCell ref="A1307:A1308"/>
    <mergeCell ref="J1333:J1335"/>
    <mergeCell ref="F1333:F1335"/>
    <mergeCell ref="E1333:E1335"/>
    <mergeCell ref="D1333:D1335"/>
    <mergeCell ref="C1333:C1335"/>
    <mergeCell ref="B1333:B1335"/>
    <mergeCell ref="A1333:A1335"/>
    <mergeCell ref="J1344:J1345"/>
    <mergeCell ref="I1344:I1345"/>
    <mergeCell ref="F1344:F1345"/>
    <mergeCell ref="E1344:E1345"/>
    <mergeCell ref="D1344:D1345"/>
    <mergeCell ref="C1344:C1345"/>
    <mergeCell ref="B1344:B1345"/>
    <mergeCell ref="A1344:A1345"/>
    <mergeCell ref="A1342:E1342"/>
    <mergeCell ref="A1470:A1471"/>
    <mergeCell ref="I1474:I1475"/>
    <mergeCell ref="J1396:J1397"/>
    <mergeCell ref="I1396:I1397"/>
    <mergeCell ref="F1396:F1397"/>
    <mergeCell ref="E1396:E1397"/>
    <mergeCell ref="D1396:D1397"/>
    <mergeCell ref="C1396:C1397"/>
    <mergeCell ref="B1396:B1397"/>
    <mergeCell ref="A1396:A1397"/>
    <mergeCell ref="J1474:J1475"/>
    <mergeCell ref="F1474:F1475"/>
    <mergeCell ref="E1474:E1475"/>
    <mergeCell ref="D1474:D1475"/>
    <mergeCell ref="C1474:C1475"/>
    <mergeCell ref="B1474:B1475"/>
    <mergeCell ref="A1474:A1475"/>
    <mergeCell ref="J1441:J1442"/>
    <mergeCell ref="F1441:F1442"/>
    <mergeCell ref="E1441:E1442"/>
    <mergeCell ref="D1441:D1442"/>
    <mergeCell ref="C1441:C1442"/>
    <mergeCell ref="B1441:B1442"/>
    <mergeCell ref="A1441:A1442"/>
    <mergeCell ref="I1443:I1444"/>
    <mergeCell ref="J1443:J1444"/>
    <mergeCell ref="F1443:F1444"/>
    <mergeCell ref="I1445:I1446"/>
    <mergeCell ref="F1445:F1446"/>
    <mergeCell ref="A1466:E1466"/>
    <mergeCell ref="J1483:J1484"/>
    <mergeCell ref="F1483:F1484"/>
    <mergeCell ref="E1483:E1484"/>
    <mergeCell ref="D1483:D1484"/>
    <mergeCell ref="C1483:C1484"/>
    <mergeCell ref="B1483:B1484"/>
    <mergeCell ref="A1483:A1484"/>
    <mergeCell ref="I1507:I1508"/>
    <mergeCell ref="J1507:J1508"/>
    <mergeCell ref="F1507:F1508"/>
    <mergeCell ref="E1507:E1508"/>
    <mergeCell ref="D1507:D1508"/>
    <mergeCell ref="C1507:C1508"/>
    <mergeCell ref="B1507:B1508"/>
    <mergeCell ref="A1507:A1508"/>
    <mergeCell ref="J1449:J1450"/>
    <mergeCell ref="I1449:I1450"/>
    <mergeCell ref="F1449:F1450"/>
    <mergeCell ref="E1449:E1450"/>
    <mergeCell ref="D1449:D1450"/>
    <mergeCell ref="C1449:C1450"/>
    <mergeCell ref="B1449:B1450"/>
    <mergeCell ref="A1449:A1450"/>
    <mergeCell ref="I1470:I1471"/>
    <mergeCell ref="J1470:J1471"/>
    <mergeCell ref="F1470:F1471"/>
    <mergeCell ref="A1481:E1481"/>
    <mergeCell ref="E1470:E1471"/>
    <mergeCell ref="D1470:D1471"/>
    <mergeCell ref="C1470:C1471"/>
    <mergeCell ref="B1470:B1471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0DE0-3F6F-4F59-B7D7-D287B71C74BF}">
  <sheetPr>
    <pageSetUpPr fitToPage="1"/>
  </sheetPr>
  <dimension ref="A1:H350"/>
  <sheetViews>
    <sheetView view="pageBreakPreview" topLeftCell="A7" zoomScale="80" zoomScaleNormal="80" zoomScaleSheetLayoutView="80" workbookViewId="0">
      <selection activeCell="B176" sqref="B176"/>
    </sheetView>
  </sheetViews>
  <sheetFormatPr defaultRowHeight="12.75" x14ac:dyDescent="0.2"/>
  <cols>
    <col min="1" max="1" width="19.1640625" style="25" customWidth="1"/>
    <col min="2" max="3" width="24.1640625" style="25" customWidth="1"/>
    <col min="4" max="4" width="68.5" style="26" customWidth="1"/>
    <col min="5" max="6" width="16.5" style="25" customWidth="1"/>
    <col min="7" max="7" width="53.6640625" style="26" customWidth="1"/>
  </cols>
  <sheetData>
    <row r="1" spans="1:8" ht="42.75" customHeight="1" x14ac:dyDescent="0.2">
      <c r="A1" s="263" t="s">
        <v>2289</v>
      </c>
      <c r="B1" s="263"/>
      <c r="C1" s="263"/>
      <c r="D1" s="263"/>
      <c r="E1" s="263"/>
      <c r="F1" s="263"/>
      <c r="G1" s="263"/>
      <c r="H1" s="18"/>
    </row>
    <row r="2" spans="1:8" ht="14.25" hidden="1" customHeight="1" x14ac:dyDescent="0.2">
      <c r="A2" s="262" t="s">
        <v>9</v>
      </c>
      <c r="B2" s="262"/>
      <c r="C2" s="23"/>
      <c r="D2" s="24"/>
      <c r="E2" s="23"/>
      <c r="F2" s="23"/>
      <c r="G2" s="24"/>
      <c r="H2" s="19"/>
    </row>
    <row r="3" spans="1:8" ht="24" customHeight="1" x14ac:dyDescent="0.2">
      <c r="A3" s="27" t="s">
        <v>411</v>
      </c>
      <c r="B3" s="28" t="s">
        <v>412</v>
      </c>
      <c r="C3" s="27" t="s">
        <v>413</v>
      </c>
      <c r="D3" s="27" t="s">
        <v>414</v>
      </c>
      <c r="E3" s="28" t="s">
        <v>415</v>
      </c>
      <c r="F3" s="28" t="s">
        <v>416</v>
      </c>
      <c r="G3" s="27" t="s">
        <v>417</v>
      </c>
      <c r="H3" s="5"/>
    </row>
    <row r="4" spans="1:8" ht="24" customHeight="1" x14ac:dyDescent="0.2">
      <c r="A4" s="29" t="s">
        <v>418</v>
      </c>
      <c r="B4" s="30">
        <v>107</v>
      </c>
      <c r="C4" s="29" t="s">
        <v>419</v>
      </c>
      <c r="D4" s="31" t="s">
        <v>420</v>
      </c>
      <c r="E4" s="29" t="s">
        <v>421</v>
      </c>
      <c r="F4" s="30">
        <v>87</v>
      </c>
      <c r="G4" s="31" t="s">
        <v>422</v>
      </c>
      <c r="H4" s="5"/>
    </row>
    <row r="5" spans="1:8" ht="24" customHeight="1" x14ac:dyDescent="0.2">
      <c r="A5" s="29" t="s">
        <v>418</v>
      </c>
      <c r="B5" s="30">
        <v>20</v>
      </c>
      <c r="C5" s="29" t="s">
        <v>423</v>
      </c>
      <c r="D5" s="31" t="s">
        <v>424</v>
      </c>
      <c r="E5" s="29" t="s">
        <v>425</v>
      </c>
      <c r="F5" s="30">
        <v>91</v>
      </c>
      <c r="G5" s="31" t="s">
        <v>426</v>
      </c>
      <c r="H5" s="5"/>
    </row>
    <row r="6" spans="1:8" ht="24" customHeight="1" x14ac:dyDescent="0.2">
      <c r="A6" s="29" t="s">
        <v>418</v>
      </c>
      <c r="B6" s="30">
        <v>21</v>
      </c>
      <c r="C6" s="29" t="s">
        <v>423</v>
      </c>
      <c r="D6" s="31" t="s">
        <v>427</v>
      </c>
      <c r="E6" s="29" t="s">
        <v>421</v>
      </c>
      <c r="F6" s="30">
        <v>23</v>
      </c>
      <c r="G6" s="31" t="s">
        <v>422</v>
      </c>
      <c r="H6" s="5"/>
    </row>
    <row r="7" spans="1:8" ht="24" customHeight="1" x14ac:dyDescent="0.2">
      <c r="A7" s="29" t="s">
        <v>418</v>
      </c>
      <c r="B7" s="30">
        <v>35</v>
      </c>
      <c r="C7" s="30">
        <v>56</v>
      </c>
      <c r="D7" s="31" t="s">
        <v>428</v>
      </c>
      <c r="E7" s="29" t="s">
        <v>421</v>
      </c>
      <c r="F7" s="30">
        <v>322</v>
      </c>
      <c r="G7" s="31" t="s">
        <v>422</v>
      </c>
      <c r="H7" s="5"/>
    </row>
    <row r="8" spans="1:8" ht="24" customHeight="1" x14ac:dyDescent="0.2">
      <c r="A8" s="29" t="s">
        <v>418</v>
      </c>
      <c r="B8" s="30">
        <v>36</v>
      </c>
      <c r="C8" s="30">
        <v>58</v>
      </c>
      <c r="D8" s="31" t="s">
        <v>429</v>
      </c>
      <c r="E8" s="29" t="s">
        <v>430</v>
      </c>
      <c r="F8" s="30">
        <v>707</v>
      </c>
      <c r="G8" s="31" t="s">
        <v>422</v>
      </c>
      <c r="H8" s="5"/>
    </row>
    <row r="9" spans="1:8" ht="24" customHeight="1" x14ac:dyDescent="0.2">
      <c r="A9" s="29" t="s">
        <v>418</v>
      </c>
      <c r="B9" s="30">
        <v>52</v>
      </c>
      <c r="C9" s="29" t="s">
        <v>431</v>
      </c>
      <c r="D9" s="31" t="s">
        <v>429</v>
      </c>
      <c r="E9" s="29" t="s">
        <v>421</v>
      </c>
      <c r="F9" s="30">
        <v>346</v>
      </c>
      <c r="G9" s="31" t="s">
        <v>422</v>
      </c>
      <c r="H9" s="5"/>
    </row>
    <row r="10" spans="1:8" ht="24" customHeight="1" x14ac:dyDescent="0.2">
      <c r="A10" s="29" t="s">
        <v>418</v>
      </c>
      <c r="B10" s="30">
        <v>53</v>
      </c>
      <c r="C10" s="29" t="s">
        <v>432</v>
      </c>
      <c r="D10" s="31" t="s">
        <v>427</v>
      </c>
      <c r="E10" s="29" t="s">
        <v>421</v>
      </c>
      <c r="F10" s="30">
        <v>69</v>
      </c>
      <c r="G10" s="31" t="s">
        <v>422</v>
      </c>
      <c r="H10" s="5"/>
    </row>
    <row r="11" spans="1:8" ht="24" customHeight="1" x14ac:dyDescent="0.2">
      <c r="A11" s="29" t="s">
        <v>433</v>
      </c>
      <c r="B11" s="30">
        <v>207</v>
      </c>
      <c r="C11" s="29" t="s">
        <v>434</v>
      </c>
      <c r="D11" s="31" t="s">
        <v>435</v>
      </c>
      <c r="E11" s="29" t="s">
        <v>421</v>
      </c>
      <c r="F11" s="30">
        <v>114</v>
      </c>
      <c r="G11" s="31" t="s">
        <v>422</v>
      </c>
      <c r="H11" s="5"/>
    </row>
    <row r="12" spans="1:8" ht="24" customHeight="1" x14ac:dyDescent="0.2">
      <c r="A12" s="29" t="s">
        <v>433</v>
      </c>
      <c r="B12" s="30">
        <v>208</v>
      </c>
      <c r="C12" s="30">
        <v>89</v>
      </c>
      <c r="D12" s="31" t="s">
        <v>429</v>
      </c>
      <c r="E12" s="29" t="s">
        <v>421</v>
      </c>
      <c r="F12" s="30">
        <v>116</v>
      </c>
      <c r="G12" s="31" t="s">
        <v>436</v>
      </c>
      <c r="H12" s="5"/>
    </row>
    <row r="13" spans="1:8" ht="24" customHeight="1" x14ac:dyDescent="0.2">
      <c r="A13" s="29" t="s">
        <v>433</v>
      </c>
      <c r="B13" s="30">
        <v>209</v>
      </c>
      <c r="C13" s="30">
        <v>89</v>
      </c>
      <c r="D13" s="31" t="s">
        <v>437</v>
      </c>
      <c r="E13" s="29" t="s">
        <v>421</v>
      </c>
      <c r="F13" s="30">
        <v>17</v>
      </c>
      <c r="G13" s="31" t="s">
        <v>422</v>
      </c>
      <c r="H13" s="5"/>
    </row>
    <row r="14" spans="1:8" ht="24" customHeight="1" x14ac:dyDescent="0.2">
      <c r="A14" s="29" t="s">
        <v>433</v>
      </c>
      <c r="B14" s="30">
        <v>210</v>
      </c>
      <c r="C14" s="30">
        <v>89</v>
      </c>
      <c r="D14" s="31" t="s">
        <v>427</v>
      </c>
      <c r="E14" s="29" t="s">
        <v>421</v>
      </c>
      <c r="F14" s="30">
        <v>7</v>
      </c>
      <c r="G14" s="31" t="s">
        <v>422</v>
      </c>
      <c r="H14" s="5"/>
    </row>
    <row r="15" spans="1:8" ht="24" customHeight="1" x14ac:dyDescent="0.2">
      <c r="A15" s="29" t="s">
        <v>433</v>
      </c>
      <c r="B15" s="30">
        <v>211</v>
      </c>
      <c r="C15" s="30">
        <v>89</v>
      </c>
      <c r="D15" s="31" t="s">
        <v>427</v>
      </c>
      <c r="E15" s="29" t="s">
        <v>421</v>
      </c>
      <c r="F15" s="30">
        <v>18</v>
      </c>
      <c r="G15" s="31" t="s">
        <v>422</v>
      </c>
      <c r="H15" s="5"/>
    </row>
    <row r="16" spans="1:8" ht="24" customHeight="1" x14ac:dyDescent="0.2">
      <c r="A16" s="29" t="s">
        <v>438</v>
      </c>
      <c r="B16" s="30">
        <v>16</v>
      </c>
      <c r="C16" s="29" t="s">
        <v>439</v>
      </c>
      <c r="D16" s="31" t="s">
        <v>429</v>
      </c>
      <c r="E16" s="29" t="s">
        <v>421</v>
      </c>
      <c r="F16" s="30">
        <v>226</v>
      </c>
      <c r="G16" s="31" t="s">
        <v>440</v>
      </c>
      <c r="H16" s="5"/>
    </row>
    <row r="17" spans="1:8" ht="24" customHeight="1" x14ac:dyDescent="0.2">
      <c r="A17" s="29" t="s">
        <v>438</v>
      </c>
      <c r="B17" s="30">
        <v>190</v>
      </c>
      <c r="C17" s="29" t="s">
        <v>441</v>
      </c>
      <c r="D17" s="31" t="s">
        <v>435</v>
      </c>
      <c r="E17" s="29" t="s">
        <v>442</v>
      </c>
      <c r="F17" s="30">
        <v>227</v>
      </c>
      <c r="G17" s="31" t="s">
        <v>443</v>
      </c>
      <c r="H17" s="5"/>
    </row>
    <row r="18" spans="1:8" ht="24" customHeight="1" x14ac:dyDescent="0.2">
      <c r="A18" s="29" t="s">
        <v>438</v>
      </c>
      <c r="B18" s="30">
        <v>191</v>
      </c>
      <c r="C18" s="29" t="s">
        <v>444</v>
      </c>
      <c r="D18" s="31" t="s">
        <v>427</v>
      </c>
      <c r="E18" s="29" t="s">
        <v>421</v>
      </c>
      <c r="F18" s="30">
        <v>43</v>
      </c>
      <c r="G18" s="31" t="s">
        <v>422</v>
      </c>
      <c r="H18" s="5"/>
    </row>
    <row r="19" spans="1:8" ht="24" customHeight="1" x14ac:dyDescent="0.2">
      <c r="A19" s="29" t="s">
        <v>438</v>
      </c>
      <c r="B19" s="30">
        <v>192</v>
      </c>
      <c r="C19" s="29" t="s">
        <v>444</v>
      </c>
      <c r="D19" s="31" t="s">
        <v>429</v>
      </c>
      <c r="E19" s="29" t="s">
        <v>421</v>
      </c>
      <c r="F19" s="30">
        <v>424</v>
      </c>
      <c r="G19" s="31" t="s">
        <v>422</v>
      </c>
      <c r="H19" s="5"/>
    </row>
    <row r="20" spans="1:8" ht="24" customHeight="1" x14ac:dyDescent="0.2">
      <c r="A20" s="29" t="s">
        <v>438</v>
      </c>
      <c r="B20" s="30">
        <v>92</v>
      </c>
      <c r="C20" s="29" t="s">
        <v>445</v>
      </c>
      <c r="D20" s="31" t="s">
        <v>435</v>
      </c>
      <c r="E20" s="29" t="s">
        <v>442</v>
      </c>
      <c r="F20" s="30">
        <v>390</v>
      </c>
      <c r="G20" s="31" t="s">
        <v>446</v>
      </c>
      <c r="H20" s="1"/>
    </row>
    <row r="21" spans="1:8" ht="24" customHeight="1" x14ac:dyDescent="0.2">
      <c r="A21" s="29" t="s">
        <v>438</v>
      </c>
      <c r="B21" s="30">
        <v>93</v>
      </c>
      <c r="C21" s="29" t="s">
        <v>445</v>
      </c>
      <c r="D21" s="31" t="s">
        <v>427</v>
      </c>
      <c r="E21" s="29" t="s">
        <v>421</v>
      </c>
      <c r="F21" s="30">
        <v>59</v>
      </c>
      <c r="G21" s="31" t="s">
        <v>422</v>
      </c>
      <c r="H21" s="5"/>
    </row>
    <row r="22" spans="1:8" ht="24" customHeight="1" x14ac:dyDescent="0.2">
      <c r="A22" s="29" t="s">
        <v>438</v>
      </c>
      <c r="B22" s="30">
        <v>94</v>
      </c>
      <c r="C22" s="29" t="s">
        <v>445</v>
      </c>
      <c r="D22" s="31" t="s">
        <v>427</v>
      </c>
      <c r="E22" s="29" t="s">
        <v>421</v>
      </c>
      <c r="F22" s="30">
        <v>72</v>
      </c>
      <c r="G22" s="31" t="s">
        <v>422</v>
      </c>
      <c r="H22" s="5"/>
    </row>
    <row r="23" spans="1:8" ht="24" customHeight="1" x14ac:dyDescent="0.2">
      <c r="A23" s="29" t="s">
        <v>438</v>
      </c>
      <c r="B23" s="30">
        <v>98</v>
      </c>
      <c r="C23" s="29" t="s">
        <v>447</v>
      </c>
      <c r="D23" s="31" t="s">
        <v>429</v>
      </c>
      <c r="E23" s="29" t="s">
        <v>421</v>
      </c>
      <c r="F23" s="30">
        <v>159</v>
      </c>
      <c r="G23" s="31" t="s">
        <v>448</v>
      </c>
    </row>
    <row r="24" spans="1:8" ht="24" customHeight="1" x14ac:dyDescent="0.2">
      <c r="A24" s="29" t="s">
        <v>438</v>
      </c>
      <c r="B24" s="30">
        <v>99</v>
      </c>
      <c r="C24" s="29" t="s">
        <v>439</v>
      </c>
      <c r="D24" s="31" t="s">
        <v>429</v>
      </c>
      <c r="E24" s="29" t="s">
        <v>430</v>
      </c>
      <c r="F24" s="30">
        <v>66</v>
      </c>
      <c r="G24" s="31" t="s">
        <v>422</v>
      </c>
    </row>
    <row r="25" spans="1:8" ht="24" customHeight="1" x14ac:dyDescent="0.2">
      <c r="A25" s="29" t="s">
        <v>449</v>
      </c>
      <c r="B25" s="30">
        <v>1</v>
      </c>
      <c r="C25" s="29" t="s">
        <v>450</v>
      </c>
      <c r="D25" s="31" t="s">
        <v>429</v>
      </c>
      <c r="E25" s="29" t="s">
        <v>442</v>
      </c>
      <c r="F25" s="30">
        <v>363</v>
      </c>
      <c r="G25" s="31" t="s">
        <v>451</v>
      </c>
    </row>
    <row r="26" spans="1:8" ht="24" customHeight="1" x14ac:dyDescent="0.2">
      <c r="A26" s="29" t="s">
        <v>449</v>
      </c>
      <c r="B26" s="30">
        <v>12</v>
      </c>
      <c r="C26" s="30">
        <v>79</v>
      </c>
      <c r="D26" s="31" t="s">
        <v>435</v>
      </c>
      <c r="E26" s="29" t="s">
        <v>452</v>
      </c>
      <c r="F26" s="30">
        <v>290</v>
      </c>
      <c r="G26" s="31" t="s">
        <v>453</v>
      </c>
    </row>
    <row r="27" spans="1:8" ht="24" customHeight="1" x14ac:dyDescent="0.2">
      <c r="A27" s="29" t="s">
        <v>449</v>
      </c>
      <c r="B27" s="30">
        <v>23</v>
      </c>
      <c r="C27" s="29" t="s">
        <v>454</v>
      </c>
      <c r="D27" s="31" t="s">
        <v>435</v>
      </c>
      <c r="E27" s="29" t="s">
        <v>421</v>
      </c>
      <c r="F27" s="30">
        <v>161</v>
      </c>
      <c r="G27" s="31" t="s">
        <v>455</v>
      </c>
    </row>
    <row r="28" spans="1:8" ht="24" customHeight="1" x14ac:dyDescent="0.2">
      <c r="A28" s="29" t="s">
        <v>449</v>
      </c>
      <c r="B28" s="30">
        <v>25</v>
      </c>
      <c r="C28" s="29" t="s">
        <v>454</v>
      </c>
      <c r="D28" s="31" t="s">
        <v>427</v>
      </c>
      <c r="E28" s="29" t="s">
        <v>421</v>
      </c>
      <c r="F28" s="30">
        <v>82</v>
      </c>
      <c r="G28" s="31" t="s">
        <v>422</v>
      </c>
    </row>
    <row r="29" spans="1:8" ht="24" customHeight="1" x14ac:dyDescent="0.2">
      <c r="A29" s="29" t="s">
        <v>449</v>
      </c>
      <c r="B29" s="30">
        <v>461</v>
      </c>
      <c r="C29" s="29" t="s">
        <v>450</v>
      </c>
      <c r="D29" s="31" t="s">
        <v>427</v>
      </c>
      <c r="E29" s="29" t="s">
        <v>421</v>
      </c>
      <c r="F29" s="30">
        <v>113</v>
      </c>
      <c r="G29" s="31" t="s">
        <v>422</v>
      </c>
    </row>
    <row r="30" spans="1:8" ht="24" customHeight="1" x14ac:dyDescent="0.2">
      <c r="A30" s="29" t="s">
        <v>449</v>
      </c>
      <c r="B30" s="30">
        <v>462</v>
      </c>
      <c r="C30" s="29" t="s">
        <v>450</v>
      </c>
      <c r="D30" s="31" t="s">
        <v>437</v>
      </c>
      <c r="E30" s="29" t="s">
        <v>452</v>
      </c>
      <c r="F30" s="30">
        <v>83</v>
      </c>
      <c r="G30" s="31" t="s">
        <v>422</v>
      </c>
    </row>
    <row r="31" spans="1:8" ht="24" customHeight="1" x14ac:dyDescent="0.2">
      <c r="A31" s="29" t="s">
        <v>449</v>
      </c>
      <c r="B31" s="30">
        <v>518</v>
      </c>
      <c r="C31" s="29" t="s">
        <v>456</v>
      </c>
      <c r="D31" s="31" t="s">
        <v>429</v>
      </c>
      <c r="E31" s="29" t="s">
        <v>442</v>
      </c>
      <c r="F31" s="30">
        <v>305</v>
      </c>
      <c r="G31" s="31" t="s">
        <v>422</v>
      </c>
    </row>
    <row r="32" spans="1:8" ht="24" customHeight="1" x14ac:dyDescent="0.2">
      <c r="A32" s="29" t="s">
        <v>449</v>
      </c>
      <c r="B32" s="30">
        <v>519</v>
      </c>
      <c r="C32" s="29" t="s">
        <v>456</v>
      </c>
      <c r="D32" s="31" t="s">
        <v>429</v>
      </c>
      <c r="E32" s="29" t="s">
        <v>421</v>
      </c>
      <c r="F32" s="30">
        <v>59</v>
      </c>
      <c r="G32" s="31" t="s">
        <v>422</v>
      </c>
    </row>
    <row r="33" spans="1:7" ht="24" customHeight="1" x14ac:dyDescent="0.2">
      <c r="A33" s="29" t="s">
        <v>449</v>
      </c>
      <c r="B33" s="30">
        <v>520</v>
      </c>
      <c r="C33" s="29" t="s">
        <v>456</v>
      </c>
      <c r="D33" s="31" t="s">
        <v>429</v>
      </c>
      <c r="E33" s="29" t="s">
        <v>421</v>
      </c>
      <c r="F33" s="30">
        <v>322</v>
      </c>
      <c r="G33" s="31" t="s">
        <v>457</v>
      </c>
    </row>
    <row r="34" spans="1:7" ht="24" customHeight="1" x14ac:dyDescent="0.2">
      <c r="A34" s="29" t="s">
        <v>449</v>
      </c>
      <c r="B34" s="30">
        <v>521</v>
      </c>
      <c r="C34" s="29" t="s">
        <v>456</v>
      </c>
      <c r="D34" s="31" t="s">
        <v>429</v>
      </c>
      <c r="E34" s="29" t="s">
        <v>421</v>
      </c>
      <c r="F34" s="30">
        <v>558</v>
      </c>
      <c r="G34" s="31" t="s">
        <v>422</v>
      </c>
    </row>
    <row r="35" spans="1:7" ht="24" customHeight="1" x14ac:dyDescent="0.2">
      <c r="A35" s="29" t="s">
        <v>449</v>
      </c>
      <c r="B35" s="30">
        <v>522</v>
      </c>
      <c r="C35" s="29" t="s">
        <v>456</v>
      </c>
      <c r="D35" s="31" t="s">
        <v>429</v>
      </c>
      <c r="E35" s="29" t="s">
        <v>421</v>
      </c>
      <c r="F35" s="30">
        <v>26</v>
      </c>
      <c r="G35" s="31" t="s">
        <v>422</v>
      </c>
    </row>
    <row r="36" spans="1:7" ht="24" customHeight="1" x14ac:dyDescent="0.2">
      <c r="A36" s="29" t="s">
        <v>449</v>
      </c>
      <c r="B36" s="30">
        <v>523</v>
      </c>
      <c r="C36" s="29" t="s">
        <v>458</v>
      </c>
      <c r="D36" s="31" t="s">
        <v>435</v>
      </c>
      <c r="E36" s="29" t="s">
        <v>459</v>
      </c>
      <c r="F36" s="30">
        <v>72</v>
      </c>
      <c r="G36" s="31" t="s">
        <v>460</v>
      </c>
    </row>
    <row r="37" spans="1:7" ht="24" customHeight="1" x14ac:dyDescent="0.2">
      <c r="A37" s="29" t="s">
        <v>449</v>
      </c>
      <c r="B37" s="30">
        <v>524</v>
      </c>
      <c r="C37" s="29" t="s">
        <v>458</v>
      </c>
      <c r="D37" s="31" t="s">
        <v>435</v>
      </c>
      <c r="E37" s="29" t="s">
        <v>452</v>
      </c>
      <c r="F37" s="30">
        <v>33</v>
      </c>
      <c r="G37" s="31" t="s">
        <v>422</v>
      </c>
    </row>
    <row r="38" spans="1:7" ht="24" customHeight="1" x14ac:dyDescent="0.2">
      <c r="A38" s="29" t="s">
        <v>449</v>
      </c>
      <c r="B38" s="30">
        <v>525</v>
      </c>
      <c r="C38" s="30">
        <v>284</v>
      </c>
      <c r="D38" s="31" t="s">
        <v>427</v>
      </c>
      <c r="E38" s="29" t="s">
        <v>452</v>
      </c>
      <c r="F38" s="30">
        <v>30</v>
      </c>
      <c r="G38" s="31" t="s">
        <v>422</v>
      </c>
    </row>
    <row r="39" spans="1:7" ht="24" customHeight="1" x14ac:dyDescent="0.2">
      <c r="A39" s="29" t="s">
        <v>449</v>
      </c>
      <c r="B39" s="30">
        <v>562</v>
      </c>
      <c r="C39" s="30">
        <v>77</v>
      </c>
      <c r="D39" s="31" t="s">
        <v>427</v>
      </c>
      <c r="E39" s="29" t="s">
        <v>452</v>
      </c>
      <c r="F39" s="30">
        <v>225</v>
      </c>
      <c r="G39" s="31" t="s">
        <v>461</v>
      </c>
    </row>
    <row r="40" spans="1:7" ht="24" customHeight="1" x14ac:dyDescent="0.2">
      <c r="A40" s="29" t="s">
        <v>449</v>
      </c>
      <c r="B40" s="30">
        <v>565</v>
      </c>
      <c r="C40" s="30">
        <v>79</v>
      </c>
      <c r="D40" s="31" t="s">
        <v>427</v>
      </c>
      <c r="E40" s="29" t="s">
        <v>452</v>
      </c>
      <c r="F40" s="30">
        <v>61</v>
      </c>
      <c r="G40" s="31" t="s">
        <v>422</v>
      </c>
    </row>
    <row r="41" spans="1:7" ht="24" customHeight="1" x14ac:dyDescent="0.2">
      <c r="A41" s="29" t="s">
        <v>449</v>
      </c>
      <c r="B41" s="30">
        <v>566</v>
      </c>
      <c r="C41" s="29" t="s">
        <v>462</v>
      </c>
      <c r="D41" s="31" t="s">
        <v>427</v>
      </c>
      <c r="E41" s="29" t="s">
        <v>452</v>
      </c>
      <c r="F41" s="30">
        <v>109</v>
      </c>
      <c r="G41" s="31" t="s">
        <v>422</v>
      </c>
    </row>
    <row r="42" spans="1:7" ht="24" customHeight="1" x14ac:dyDescent="0.2">
      <c r="A42" s="29" t="s">
        <v>449</v>
      </c>
      <c r="B42" s="30">
        <v>606</v>
      </c>
      <c r="C42" s="29" t="s">
        <v>454</v>
      </c>
      <c r="D42" s="31" t="s">
        <v>427</v>
      </c>
      <c r="E42" s="29" t="s">
        <v>421</v>
      </c>
      <c r="F42" s="30">
        <v>82</v>
      </c>
      <c r="G42" s="31" t="s">
        <v>422</v>
      </c>
    </row>
    <row r="43" spans="1:7" ht="24" customHeight="1" x14ac:dyDescent="0.2">
      <c r="A43" s="29" t="s">
        <v>449</v>
      </c>
      <c r="B43" s="30">
        <v>98</v>
      </c>
      <c r="C43" s="29" t="s">
        <v>463</v>
      </c>
      <c r="D43" s="31" t="s">
        <v>427</v>
      </c>
      <c r="E43" s="29" t="s">
        <v>421</v>
      </c>
      <c r="F43" s="30">
        <v>39</v>
      </c>
      <c r="G43" s="31" t="s">
        <v>422</v>
      </c>
    </row>
    <row r="44" spans="1:7" ht="24" customHeight="1" x14ac:dyDescent="0.2">
      <c r="A44" s="29" t="s">
        <v>464</v>
      </c>
      <c r="B44" s="30">
        <v>1</v>
      </c>
      <c r="C44" s="29" t="s">
        <v>465</v>
      </c>
      <c r="D44" s="31" t="s">
        <v>435</v>
      </c>
      <c r="E44" s="29" t="s">
        <v>442</v>
      </c>
      <c r="F44" s="30">
        <v>209</v>
      </c>
      <c r="G44" s="31" t="s">
        <v>466</v>
      </c>
    </row>
    <row r="45" spans="1:7" ht="24" customHeight="1" x14ac:dyDescent="0.2">
      <c r="A45" s="29" t="s">
        <v>464</v>
      </c>
      <c r="B45" s="30">
        <v>68</v>
      </c>
      <c r="C45" s="29" t="s">
        <v>465</v>
      </c>
      <c r="D45" s="31" t="s">
        <v>427</v>
      </c>
      <c r="E45" s="29" t="s">
        <v>421</v>
      </c>
      <c r="F45" s="30">
        <v>16</v>
      </c>
      <c r="G45" s="31" t="s">
        <v>422</v>
      </c>
    </row>
    <row r="46" spans="1:7" ht="24" customHeight="1" x14ac:dyDescent="0.2">
      <c r="A46" s="29" t="s">
        <v>464</v>
      </c>
      <c r="B46" s="30">
        <v>69</v>
      </c>
      <c r="C46" s="29" t="s">
        <v>465</v>
      </c>
      <c r="D46" s="31" t="s">
        <v>427</v>
      </c>
      <c r="E46" s="29" t="s">
        <v>421</v>
      </c>
      <c r="F46" s="30">
        <v>60</v>
      </c>
      <c r="G46" s="31" t="s">
        <v>422</v>
      </c>
    </row>
    <row r="47" spans="1:7" ht="24" customHeight="1" x14ac:dyDescent="0.2">
      <c r="A47" s="29" t="s">
        <v>464</v>
      </c>
      <c r="B47" s="30">
        <v>70</v>
      </c>
      <c r="C47" s="29" t="s">
        <v>465</v>
      </c>
      <c r="D47" s="31" t="s">
        <v>427</v>
      </c>
      <c r="E47" s="29" t="s">
        <v>421</v>
      </c>
      <c r="F47" s="30">
        <v>41</v>
      </c>
      <c r="G47" s="31" t="s">
        <v>422</v>
      </c>
    </row>
    <row r="48" spans="1:7" ht="24" customHeight="1" x14ac:dyDescent="0.2">
      <c r="A48" s="29" t="s">
        <v>467</v>
      </c>
      <c r="B48" s="30">
        <v>20</v>
      </c>
      <c r="C48" s="29" t="s">
        <v>468</v>
      </c>
      <c r="D48" s="31" t="s">
        <v>435</v>
      </c>
      <c r="E48" s="29" t="s">
        <v>469</v>
      </c>
      <c r="F48" s="30">
        <v>257</v>
      </c>
      <c r="G48" s="31" t="s">
        <v>470</v>
      </c>
    </row>
    <row r="49" spans="1:7" ht="24" customHeight="1" x14ac:dyDescent="0.2">
      <c r="A49" s="29" t="s">
        <v>467</v>
      </c>
      <c r="B49" s="30">
        <v>21</v>
      </c>
      <c r="C49" s="29" t="s">
        <v>471</v>
      </c>
      <c r="D49" s="31" t="s">
        <v>435</v>
      </c>
      <c r="E49" s="29" t="s">
        <v>421</v>
      </c>
      <c r="F49" s="30">
        <v>453</v>
      </c>
      <c r="G49" s="31" t="s">
        <v>472</v>
      </c>
    </row>
    <row r="50" spans="1:7" ht="24" customHeight="1" x14ac:dyDescent="0.2">
      <c r="A50" s="29" t="s">
        <v>467</v>
      </c>
      <c r="B50" s="30">
        <v>6</v>
      </c>
      <c r="C50" s="30">
        <v>73</v>
      </c>
      <c r="D50" s="31" t="s">
        <v>427</v>
      </c>
      <c r="E50" s="29" t="s">
        <v>452</v>
      </c>
      <c r="F50" s="30">
        <v>19</v>
      </c>
      <c r="G50" s="31" t="s">
        <v>422</v>
      </c>
    </row>
    <row r="51" spans="1:7" ht="24" customHeight="1" x14ac:dyDescent="0.2">
      <c r="A51" s="29" t="s">
        <v>467</v>
      </c>
      <c r="B51" s="30">
        <v>68</v>
      </c>
      <c r="C51" s="29" t="s">
        <v>473</v>
      </c>
      <c r="D51" s="31" t="s">
        <v>427</v>
      </c>
      <c r="E51" s="29" t="s">
        <v>421</v>
      </c>
      <c r="F51" s="30">
        <v>18</v>
      </c>
      <c r="G51" s="31" t="s">
        <v>422</v>
      </c>
    </row>
    <row r="52" spans="1:7" ht="24" customHeight="1" x14ac:dyDescent="0.2">
      <c r="A52" s="29" t="s">
        <v>467</v>
      </c>
      <c r="B52" s="30">
        <v>69</v>
      </c>
      <c r="C52" s="29" t="s">
        <v>473</v>
      </c>
      <c r="D52" s="31" t="s">
        <v>427</v>
      </c>
      <c r="E52" s="29" t="s">
        <v>421</v>
      </c>
      <c r="F52" s="30">
        <v>33</v>
      </c>
      <c r="G52" s="31" t="s">
        <v>422</v>
      </c>
    </row>
    <row r="53" spans="1:7" ht="24" customHeight="1" x14ac:dyDescent="0.2">
      <c r="A53" s="29" t="s">
        <v>467</v>
      </c>
      <c r="B53" s="30">
        <v>70</v>
      </c>
      <c r="C53" s="29" t="s">
        <v>473</v>
      </c>
      <c r="D53" s="31" t="s">
        <v>427</v>
      </c>
      <c r="E53" s="29" t="s">
        <v>421</v>
      </c>
      <c r="F53" s="30">
        <v>20</v>
      </c>
      <c r="G53" s="31" t="s">
        <v>422</v>
      </c>
    </row>
    <row r="54" spans="1:7" ht="24" customHeight="1" x14ac:dyDescent="0.2">
      <c r="A54" s="29" t="s">
        <v>467</v>
      </c>
      <c r="B54" s="30">
        <v>79</v>
      </c>
      <c r="C54" s="30">
        <v>73</v>
      </c>
      <c r="D54" s="31" t="s">
        <v>427</v>
      </c>
      <c r="E54" s="29" t="s">
        <v>421</v>
      </c>
      <c r="F54" s="30">
        <v>126</v>
      </c>
      <c r="G54" s="31" t="s">
        <v>422</v>
      </c>
    </row>
    <row r="55" spans="1:7" ht="24" customHeight="1" x14ac:dyDescent="0.2">
      <c r="A55" s="29" t="s">
        <v>474</v>
      </c>
      <c r="B55" s="30">
        <v>70</v>
      </c>
      <c r="C55" s="29" t="s">
        <v>475</v>
      </c>
      <c r="D55" s="31" t="s">
        <v>427</v>
      </c>
      <c r="E55" s="29" t="s">
        <v>421</v>
      </c>
      <c r="F55" s="30">
        <v>35</v>
      </c>
      <c r="G55" s="31" t="s">
        <v>422</v>
      </c>
    </row>
    <row r="56" spans="1:7" ht="24" customHeight="1" x14ac:dyDescent="0.2">
      <c r="A56" s="29" t="s">
        <v>474</v>
      </c>
      <c r="B56" s="30">
        <v>72</v>
      </c>
      <c r="C56" s="29" t="s">
        <v>940</v>
      </c>
      <c r="D56" s="31" t="s">
        <v>2400</v>
      </c>
      <c r="E56" s="29" t="s">
        <v>2401</v>
      </c>
      <c r="F56" s="30">
        <v>23</v>
      </c>
      <c r="G56" s="31"/>
    </row>
    <row r="57" spans="1:7" ht="24" customHeight="1" x14ac:dyDescent="0.2">
      <c r="A57" s="29" t="s">
        <v>476</v>
      </c>
      <c r="B57" s="30">
        <v>7</v>
      </c>
      <c r="C57" s="29" t="s">
        <v>477</v>
      </c>
      <c r="D57" s="31" t="s">
        <v>435</v>
      </c>
      <c r="E57" s="29" t="s">
        <v>425</v>
      </c>
      <c r="F57" s="30">
        <v>639</v>
      </c>
      <c r="G57" s="31" t="s">
        <v>478</v>
      </c>
    </row>
    <row r="58" spans="1:7" ht="24" customHeight="1" x14ac:dyDescent="0.2">
      <c r="A58" s="29" t="s">
        <v>476</v>
      </c>
      <c r="B58" s="30">
        <v>80</v>
      </c>
      <c r="C58" s="30">
        <v>379</v>
      </c>
      <c r="D58" s="31" t="s">
        <v>427</v>
      </c>
      <c r="E58" s="29" t="s">
        <v>421</v>
      </c>
      <c r="F58" s="30">
        <v>175</v>
      </c>
      <c r="G58" s="31" t="s">
        <v>422</v>
      </c>
    </row>
    <row r="59" spans="1:7" ht="24" customHeight="1" x14ac:dyDescent="0.2">
      <c r="A59" s="29" t="s">
        <v>476</v>
      </c>
      <c r="B59" s="30">
        <v>81</v>
      </c>
      <c r="C59" s="30">
        <v>379</v>
      </c>
      <c r="D59" s="31" t="s">
        <v>428</v>
      </c>
      <c r="E59" s="29" t="s">
        <v>421</v>
      </c>
      <c r="F59" s="30">
        <v>167</v>
      </c>
      <c r="G59" s="31" t="s">
        <v>479</v>
      </c>
    </row>
    <row r="60" spans="1:7" ht="24" customHeight="1" x14ac:dyDescent="0.2">
      <c r="A60" s="29" t="s">
        <v>476</v>
      </c>
      <c r="B60" s="30">
        <v>82</v>
      </c>
      <c r="C60" s="30">
        <v>379</v>
      </c>
      <c r="D60" s="31" t="s">
        <v>427</v>
      </c>
      <c r="E60" s="29" t="s">
        <v>421</v>
      </c>
      <c r="F60" s="30">
        <v>147</v>
      </c>
      <c r="G60" s="31" t="s">
        <v>422</v>
      </c>
    </row>
    <row r="61" spans="1:7" ht="24" customHeight="1" x14ac:dyDescent="0.2">
      <c r="A61" s="29" t="s">
        <v>480</v>
      </c>
      <c r="B61" s="30">
        <v>127</v>
      </c>
      <c r="C61" s="29" t="s">
        <v>481</v>
      </c>
      <c r="D61" s="31" t="s">
        <v>427</v>
      </c>
      <c r="E61" s="29" t="s">
        <v>421</v>
      </c>
      <c r="F61" s="30">
        <v>0</v>
      </c>
      <c r="G61" s="31" t="s">
        <v>422</v>
      </c>
    </row>
    <row r="62" spans="1:7" ht="24" customHeight="1" x14ac:dyDescent="0.2">
      <c r="A62" s="29" t="s">
        <v>480</v>
      </c>
      <c r="B62" s="30">
        <v>179</v>
      </c>
      <c r="C62" s="29" t="s">
        <v>482</v>
      </c>
      <c r="D62" s="31" t="s">
        <v>427</v>
      </c>
      <c r="E62" s="29" t="s">
        <v>421</v>
      </c>
      <c r="F62" s="30">
        <v>15</v>
      </c>
      <c r="G62" s="31" t="s">
        <v>422</v>
      </c>
    </row>
    <row r="63" spans="1:7" ht="24" customHeight="1" x14ac:dyDescent="0.2">
      <c r="A63" s="29" t="s">
        <v>480</v>
      </c>
      <c r="B63" s="30">
        <v>21</v>
      </c>
      <c r="C63" s="29" t="s">
        <v>482</v>
      </c>
      <c r="D63" s="31" t="s">
        <v>429</v>
      </c>
      <c r="E63" s="29" t="s">
        <v>421</v>
      </c>
      <c r="F63" s="30">
        <v>213</v>
      </c>
      <c r="G63" s="31" t="s">
        <v>483</v>
      </c>
    </row>
    <row r="64" spans="1:7" ht="24" customHeight="1" x14ac:dyDescent="0.2">
      <c r="A64" s="29" t="s">
        <v>484</v>
      </c>
      <c r="B64" s="30">
        <v>33</v>
      </c>
      <c r="C64" s="29" t="s">
        <v>485</v>
      </c>
      <c r="D64" s="31" t="s">
        <v>427</v>
      </c>
      <c r="E64" s="29" t="s">
        <v>452</v>
      </c>
      <c r="F64" s="30">
        <v>113</v>
      </c>
      <c r="G64" s="31" t="s">
        <v>486</v>
      </c>
    </row>
    <row r="65" spans="1:7" ht="24" customHeight="1" x14ac:dyDescent="0.2">
      <c r="A65" s="29" t="s">
        <v>487</v>
      </c>
      <c r="B65" s="30">
        <v>11</v>
      </c>
      <c r="C65" s="30">
        <v>251</v>
      </c>
      <c r="D65" s="31" t="s">
        <v>429</v>
      </c>
      <c r="E65" s="29" t="s">
        <v>421</v>
      </c>
      <c r="F65" s="30">
        <v>212</v>
      </c>
      <c r="G65" s="31" t="s">
        <v>488</v>
      </c>
    </row>
    <row r="66" spans="1:7" ht="24" customHeight="1" x14ac:dyDescent="0.2">
      <c r="A66" s="29" t="s">
        <v>487</v>
      </c>
      <c r="B66" s="30">
        <v>12</v>
      </c>
      <c r="C66" s="30">
        <v>251</v>
      </c>
      <c r="D66" s="31" t="s">
        <v>429</v>
      </c>
      <c r="E66" s="29" t="s">
        <v>421</v>
      </c>
      <c r="F66" s="30">
        <v>76</v>
      </c>
      <c r="G66" s="31" t="s">
        <v>422</v>
      </c>
    </row>
    <row r="67" spans="1:7" ht="24" customHeight="1" x14ac:dyDescent="0.2">
      <c r="A67" s="29" t="s">
        <v>489</v>
      </c>
      <c r="B67" s="30">
        <v>3</v>
      </c>
      <c r="C67" s="30">
        <v>281</v>
      </c>
      <c r="D67" s="31" t="s">
        <v>435</v>
      </c>
      <c r="E67" s="29" t="s">
        <v>459</v>
      </c>
      <c r="F67" s="30">
        <v>183</v>
      </c>
      <c r="G67" s="31" t="s">
        <v>490</v>
      </c>
    </row>
    <row r="68" spans="1:7" ht="24" customHeight="1" x14ac:dyDescent="0.2">
      <c r="A68" s="29" t="s">
        <v>489</v>
      </c>
      <c r="B68" s="30">
        <v>86</v>
      </c>
      <c r="C68" s="30">
        <v>281</v>
      </c>
      <c r="D68" s="31" t="s">
        <v>427</v>
      </c>
      <c r="E68" s="29" t="s">
        <v>452</v>
      </c>
      <c r="F68" s="30">
        <v>94</v>
      </c>
      <c r="G68" s="31" t="s">
        <v>422</v>
      </c>
    </row>
    <row r="69" spans="1:7" ht="24" customHeight="1" x14ac:dyDescent="0.2">
      <c r="A69" s="29" t="s">
        <v>491</v>
      </c>
      <c r="B69" s="30">
        <v>10</v>
      </c>
      <c r="C69" s="29" t="s">
        <v>492</v>
      </c>
      <c r="D69" s="31" t="s">
        <v>427</v>
      </c>
      <c r="E69" s="29" t="s">
        <v>421</v>
      </c>
      <c r="F69" s="30">
        <v>24</v>
      </c>
      <c r="G69" s="31" t="s">
        <v>422</v>
      </c>
    </row>
    <row r="70" spans="1:7" ht="24" customHeight="1" x14ac:dyDescent="0.2">
      <c r="A70" s="29" t="s">
        <v>491</v>
      </c>
      <c r="B70" s="30">
        <v>11</v>
      </c>
      <c r="C70" s="29" t="s">
        <v>492</v>
      </c>
      <c r="D70" s="31" t="s">
        <v>427</v>
      </c>
      <c r="E70" s="29" t="s">
        <v>421</v>
      </c>
      <c r="F70" s="30">
        <v>16</v>
      </c>
      <c r="G70" s="31" t="s">
        <v>422</v>
      </c>
    </row>
    <row r="71" spans="1:7" ht="24" customHeight="1" x14ac:dyDescent="0.2">
      <c r="A71" s="29" t="s">
        <v>491</v>
      </c>
      <c r="B71" s="30">
        <v>12</v>
      </c>
      <c r="C71" s="29" t="s">
        <v>493</v>
      </c>
      <c r="D71" s="31" t="s">
        <v>437</v>
      </c>
      <c r="E71" s="29" t="s">
        <v>421</v>
      </c>
      <c r="F71" s="30">
        <v>40</v>
      </c>
      <c r="G71" s="31" t="s">
        <v>422</v>
      </c>
    </row>
    <row r="72" spans="1:7" ht="24" customHeight="1" x14ac:dyDescent="0.2">
      <c r="A72" s="29" t="s">
        <v>491</v>
      </c>
      <c r="B72" s="30">
        <v>13</v>
      </c>
      <c r="C72" s="29" t="s">
        <v>493</v>
      </c>
      <c r="D72" s="31" t="s">
        <v>437</v>
      </c>
      <c r="E72" s="29" t="s">
        <v>421</v>
      </c>
      <c r="F72" s="30">
        <v>31</v>
      </c>
      <c r="G72" s="31" t="s">
        <v>422</v>
      </c>
    </row>
    <row r="73" spans="1:7" ht="24" customHeight="1" x14ac:dyDescent="0.2">
      <c r="A73" s="29" t="s">
        <v>491</v>
      </c>
      <c r="B73" s="30">
        <v>14</v>
      </c>
      <c r="C73" s="29" t="s">
        <v>493</v>
      </c>
      <c r="D73" s="31" t="s">
        <v>437</v>
      </c>
      <c r="E73" s="29" t="s">
        <v>421</v>
      </c>
      <c r="F73" s="30">
        <v>21</v>
      </c>
      <c r="G73" s="31" t="s">
        <v>422</v>
      </c>
    </row>
    <row r="74" spans="1:7" ht="24" customHeight="1" x14ac:dyDescent="0.2">
      <c r="A74" s="29" t="s">
        <v>491</v>
      </c>
      <c r="B74" s="30">
        <v>149</v>
      </c>
      <c r="C74" s="29" t="s">
        <v>494</v>
      </c>
      <c r="D74" s="31" t="s">
        <v>437</v>
      </c>
      <c r="E74" s="29" t="s">
        <v>421</v>
      </c>
      <c r="F74" s="30">
        <v>24</v>
      </c>
      <c r="G74" s="31" t="s">
        <v>422</v>
      </c>
    </row>
    <row r="75" spans="1:7" ht="24" customHeight="1" x14ac:dyDescent="0.2">
      <c r="A75" s="29" t="s">
        <v>491</v>
      </c>
      <c r="B75" s="30">
        <v>15</v>
      </c>
      <c r="C75" s="29" t="s">
        <v>493</v>
      </c>
      <c r="D75" s="31" t="s">
        <v>437</v>
      </c>
      <c r="E75" s="29" t="s">
        <v>421</v>
      </c>
      <c r="F75" s="30">
        <v>21</v>
      </c>
      <c r="G75" s="31" t="s">
        <v>422</v>
      </c>
    </row>
    <row r="76" spans="1:7" ht="24" customHeight="1" x14ac:dyDescent="0.2">
      <c r="A76" s="29" t="s">
        <v>491</v>
      </c>
      <c r="B76" s="30">
        <v>151</v>
      </c>
      <c r="C76" s="29" t="s">
        <v>494</v>
      </c>
      <c r="D76" s="31" t="s">
        <v>427</v>
      </c>
      <c r="E76" s="29" t="s">
        <v>421</v>
      </c>
      <c r="F76" s="30">
        <v>51</v>
      </c>
      <c r="G76" s="31" t="s">
        <v>422</v>
      </c>
    </row>
    <row r="77" spans="1:7" ht="24" customHeight="1" x14ac:dyDescent="0.2">
      <c r="A77" s="29" t="s">
        <v>491</v>
      </c>
      <c r="B77" s="30">
        <v>152</v>
      </c>
      <c r="C77" s="29" t="s">
        <v>492</v>
      </c>
      <c r="D77" s="31" t="s">
        <v>427</v>
      </c>
      <c r="E77" s="29" t="s">
        <v>421</v>
      </c>
      <c r="F77" s="30">
        <v>51</v>
      </c>
      <c r="G77" s="31" t="s">
        <v>422</v>
      </c>
    </row>
    <row r="78" spans="1:7" ht="24" customHeight="1" x14ac:dyDescent="0.2">
      <c r="A78" s="29" t="s">
        <v>491</v>
      </c>
      <c r="B78" s="30">
        <v>153</v>
      </c>
      <c r="C78" s="29" t="s">
        <v>495</v>
      </c>
      <c r="D78" s="31" t="s">
        <v>427</v>
      </c>
      <c r="E78" s="29" t="s">
        <v>421</v>
      </c>
      <c r="F78" s="30">
        <v>77</v>
      </c>
      <c r="G78" s="31" t="s">
        <v>422</v>
      </c>
    </row>
    <row r="79" spans="1:7" ht="24" customHeight="1" x14ac:dyDescent="0.2">
      <c r="A79" s="29" t="s">
        <v>491</v>
      </c>
      <c r="B79" s="30">
        <v>156</v>
      </c>
      <c r="C79" s="29" t="s">
        <v>496</v>
      </c>
      <c r="D79" s="31" t="s">
        <v>427</v>
      </c>
      <c r="E79" s="29" t="s">
        <v>421</v>
      </c>
      <c r="F79" s="30">
        <v>21</v>
      </c>
      <c r="G79" s="31" t="s">
        <v>422</v>
      </c>
    </row>
    <row r="80" spans="1:7" ht="24" customHeight="1" x14ac:dyDescent="0.2">
      <c r="A80" s="29" t="s">
        <v>491</v>
      </c>
      <c r="B80" s="30">
        <v>157</v>
      </c>
      <c r="C80" s="29" t="s">
        <v>496</v>
      </c>
      <c r="D80" s="31" t="s">
        <v>427</v>
      </c>
      <c r="E80" s="29" t="s">
        <v>421</v>
      </c>
      <c r="F80" s="30">
        <v>22</v>
      </c>
      <c r="G80" s="31" t="s">
        <v>422</v>
      </c>
    </row>
    <row r="81" spans="1:7" ht="24" customHeight="1" x14ac:dyDescent="0.2">
      <c r="A81" s="29" t="s">
        <v>491</v>
      </c>
      <c r="B81" s="30">
        <v>16</v>
      </c>
      <c r="C81" s="29" t="s">
        <v>493</v>
      </c>
      <c r="D81" s="31" t="s">
        <v>437</v>
      </c>
      <c r="E81" s="29" t="s">
        <v>421</v>
      </c>
      <c r="F81" s="30">
        <v>24</v>
      </c>
      <c r="G81" s="31" t="s">
        <v>422</v>
      </c>
    </row>
    <row r="82" spans="1:7" ht="24" customHeight="1" x14ac:dyDescent="0.2">
      <c r="A82" s="29" t="s">
        <v>491</v>
      </c>
      <c r="B82" s="30">
        <v>161</v>
      </c>
      <c r="C82" s="29" t="s">
        <v>495</v>
      </c>
      <c r="D82" s="31" t="s">
        <v>427</v>
      </c>
      <c r="E82" s="29" t="s">
        <v>421</v>
      </c>
      <c r="F82" s="30">
        <v>12</v>
      </c>
      <c r="G82" s="31" t="s">
        <v>422</v>
      </c>
    </row>
    <row r="83" spans="1:7" ht="24" customHeight="1" x14ac:dyDescent="0.2">
      <c r="A83" s="29" t="s">
        <v>491</v>
      </c>
      <c r="B83" s="30">
        <v>17</v>
      </c>
      <c r="C83" s="29" t="s">
        <v>493</v>
      </c>
      <c r="D83" s="31" t="s">
        <v>437</v>
      </c>
      <c r="E83" s="29" t="s">
        <v>421</v>
      </c>
      <c r="F83" s="30">
        <v>32</v>
      </c>
      <c r="G83" s="31" t="s">
        <v>422</v>
      </c>
    </row>
    <row r="84" spans="1:7" ht="24" customHeight="1" x14ac:dyDescent="0.2">
      <c r="A84" s="29" t="s">
        <v>491</v>
      </c>
      <c r="B84" s="30">
        <v>18</v>
      </c>
      <c r="C84" s="29" t="s">
        <v>493</v>
      </c>
      <c r="D84" s="31" t="s">
        <v>437</v>
      </c>
      <c r="E84" s="29" t="s">
        <v>421</v>
      </c>
      <c r="F84" s="30">
        <v>35</v>
      </c>
      <c r="G84" s="31" t="s">
        <v>422</v>
      </c>
    </row>
    <row r="85" spans="1:7" ht="24" customHeight="1" x14ac:dyDescent="0.2">
      <c r="A85" s="29" t="s">
        <v>491</v>
      </c>
      <c r="B85" s="30">
        <v>19</v>
      </c>
      <c r="C85" s="29" t="s">
        <v>493</v>
      </c>
      <c r="D85" s="31" t="s">
        <v>437</v>
      </c>
      <c r="E85" s="29" t="s">
        <v>421</v>
      </c>
      <c r="F85" s="30">
        <v>32</v>
      </c>
      <c r="G85" s="31" t="s">
        <v>422</v>
      </c>
    </row>
    <row r="86" spans="1:7" ht="24" customHeight="1" x14ac:dyDescent="0.2">
      <c r="A86" s="29" t="s">
        <v>491</v>
      </c>
      <c r="B86" s="30">
        <v>20</v>
      </c>
      <c r="C86" s="29" t="s">
        <v>493</v>
      </c>
      <c r="D86" s="31" t="s">
        <v>437</v>
      </c>
      <c r="E86" s="29" t="s">
        <v>421</v>
      </c>
      <c r="F86" s="30">
        <v>20</v>
      </c>
      <c r="G86" s="31" t="s">
        <v>422</v>
      </c>
    </row>
    <row r="87" spans="1:7" ht="24" customHeight="1" x14ac:dyDescent="0.2">
      <c r="A87" s="29" t="s">
        <v>491</v>
      </c>
      <c r="B87" s="30">
        <v>21</v>
      </c>
      <c r="C87" s="29" t="s">
        <v>493</v>
      </c>
      <c r="D87" s="31" t="s">
        <v>437</v>
      </c>
      <c r="E87" s="29" t="s">
        <v>421</v>
      </c>
      <c r="F87" s="30">
        <v>13</v>
      </c>
      <c r="G87" s="31" t="s">
        <v>422</v>
      </c>
    </row>
    <row r="88" spans="1:7" ht="24" customHeight="1" x14ac:dyDescent="0.2">
      <c r="A88" s="29" t="s">
        <v>491</v>
      </c>
      <c r="B88" s="30">
        <v>36</v>
      </c>
      <c r="C88" s="29" t="s">
        <v>497</v>
      </c>
      <c r="D88" s="31" t="s">
        <v>498</v>
      </c>
      <c r="E88" s="29" t="s">
        <v>452</v>
      </c>
      <c r="F88" s="30">
        <v>28</v>
      </c>
      <c r="G88" s="31" t="s">
        <v>422</v>
      </c>
    </row>
    <row r="89" spans="1:7" ht="24" customHeight="1" x14ac:dyDescent="0.2">
      <c r="A89" s="29" t="s">
        <v>491</v>
      </c>
      <c r="B89" s="30">
        <v>51</v>
      </c>
      <c r="C89" s="29" t="s">
        <v>496</v>
      </c>
      <c r="D89" s="31" t="s">
        <v>435</v>
      </c>
      <c r="E89" s="29" t="s">
        <v>421</v>
      </c>
      <c r="F89" s="30">
        <v>298</v>
      </c>
      <c r="G89" s="31" t="s">
        <v>499</v>
      </c>
    </row>
    <row r="90" spans="1:7" ht="24" customHeight="1" x14ac:dyDescent="0.2">
      <c r="A90" s="29" t="s">
        <v>491</v>
      </c>
      <c r="B90" s="30">
        <v>55</v>
      </c>
      <c r="C90" s="29" t="s">
        <v>493</v>
      </c>
      <c r="D90" s="31" t="s">
        <v>435</v>
      </c>
      <c r="E90" s="29" t="s">
        <v>469</v>
      </c>
      <c r="F90" s="30">
        <v>228</v>
      </c>
      <c r="G90" s="31" t="s">
        <v>500</v>
      </c>
    </row>
    <row r="91" spans="1:7" ht="24" customHeight="1" x14ac:dyDescent="0.2">
      <c r="A91" s="29" t="s">
        <v>491</v>
      </c>
      <c r="B91" s="30">
        <v>56</v>
      </c>
      <c r="C91" s="29" t="s">
        <v>494</v>
      </c>
      <c r="D91" s="31" t="s">
        <v>435</v>
      </c>
      <c r="E91" s="29" t="s">
        <v>469</v>
      </c>
      <c r="F91" s="30">
        <v>140</v>
      </c>
      <c r="G91" s="31" t="s">
        <v>501</v>
      </c>
    </row>
    <row r="92" spans="1:7" ht="24" customHeight="1" x14ac:dyDescent="0.2">
      <c r="A92" s="29" t="s">
        <v>491</v>
      </c>
      <c r="B92" s="30">
        <v>57</v>
      </c>
      <c r="C92" s="29" t="s">
        <v>492</v>
      </c>
      <c r="D92" s="31" t="s">
        <v>435</v>
      </c>
      <c r="E92" s="29" t="s">
        <v>469</v>
      </c>
      <c r="F92" s="30">
        <v>142</v>
      </c>
      <c r="G92" s="31" t="s">
        <v>422</v>
      </c>
    </row>
    <row r="93" spans="1:7" ht="24" customHeight="1" x14ac:dyDescent="0.2">
      <c r="A93" s="29" t="s">
        <v>491</v>
      </c>
      <c r="B93" s="30">
        <v>6</v>
      </c>
      <c r="C93" s="29" t="s">
        <v>494</v>
      </c>
      <c r="D93" s="31" t="s">
        <v>427</v>
      </c>
      <c r="E93" s="29" t="s">
        <v>421</v>
      </c>
      <c r="F93" s="30">
        <v>15</v>
      </c>
      <c r="G93" s="31" t="s">
        <v>422</v>
      </c>
    </row>
    <row r="94" spans="1:7" ht="24" customHeight="1" x14ac:dyDescent="0.2">
      <c r="A94" s="29" t="s">
        <v>491</v>
      </c>
      <c r="B94" s="30">
        <v>7</v>
      </c>
      <c r="C94" s="29" t="s">
        <v>492</v>
      </c>
      <c r="D94" s="31" t="s">
        <v>427</v>
      </c>
      <c r="E94" s="29" t="s">
        <v>421</v>
      </c>
      <c r="F94" s="30">
        <v>22</v>
      </c>
      <c r="G94" s="31" t="s">
        <v>422</v>
      </c>
    </row>
    <row r="95" spans="1:7" ht="24" customHeight="1" x14ac:dyDescent="0.2">
      <c r="A95" s="29" t="s">
        <v>491</v>
      </c>
      <c r="B95" s="30">
        <v>8</v>
      </c>
      <c r="C95" s="29" t="s">
        <v>492</v>
      </c>
      <c r="D95" s="31" t="s">
        <v>427</v>
      </c>
      <c r="E95" s="29" t="s">
        <v>421</v>
      </c>
      <c r="F95" s="30">
        <v>25</v>
      </c>
      <c r="G95" s="31" t="s">
        <v>422</v>
      </c>
    </row>
    <row r="96" spans="1:7" ht="24" customHeight="1" x14ac:dyDescent="0.2">
      <c r="A96" s="29" t="s">
        <v>491</v>
      </c>
      <c r="B96" s="30">
        <v>88</v>
      </c>
      <c r="C96" s="29" t="s">
        <v>502</v>
      </c>
      <c r="D96" s="31" t="s">
        <v>435</v>
      </c>
      <c r="E96" s="29" t="s">
        <v>425</v>
      </c>
      <c r="F96" s="30">
        <v>226</v>
      </c>
      <c r="G96" s="31" t="s">
        <v>422</v>
      </c>
    </row>
    <row r="97" spans="1:7" ht="24" customHeight="1" x14ac:dyDescent="0.2">
      <c r="A97" s="29" t="s">
        <v>491</v>
      </c>
      <c r="B97" s="30">
        <v>9</v>
      </c>
      <c r="C97" s="29" t="s">
        <v>492</v>
      </c>
      <c r="D97" s="31" t="s">
        <v>427</v>
      </c>
      <c r="E97" s="29" t="s">
        <v>421</v>
      </c>
      <c r="F97" s="30">
        <v>25</v>
      </c>
      <c r="G97" s="31" t="s">
        <v>422</v>
      </c>
    </row>
    <row r="98" spans="1:7" ht="24" customHeight="1" x14ac:dyDescent="0.2">
      <c r="A98" s="29" t="s">
        <v>491</v>
      </c>
      <c r="B98" s="30">
        <v>91</v>
      </c>
      <c r="C98" s="29" t="s">
        <v>503</v>
      </c>
      <c r="D98" s="31" t="s">
        <v>435</v>
      </c>
      <c r="E98" s="29" t="s">
        <v>421</v>
      </c>
      <c r="F98" s="30">
        <v>179</v>
      </c>
      <c r="G98" s="31" t="s">
        <v>504</v>
      </c>
    </row>
    <row r="99" spans="1:7" ht="24" customHeight="1" x14ac:dyDescent="0.2">
      <c r="A99" s="29" t="s">
        <v>491</v>
      </c>
      <c r="B99" s="30">
        <v>92</v>
      </c>
      <c r="C99" s="29" t="s">
        <v>503</v>
      </c>
      <c r="D99" s="31" t="s">
        <v>427</v>
      </c>
      <c r="E99" s="29" t="s">
        <v>421</v>
      </c>
      <c r="F99" s="30">
        <v>96</v>
      </c>
      <c r="G99" s="31" t="s">
        <v>422</v>
      </c>
    </row>
    <row r="100" spans="1:7" ht="24" customHeight="1" x14ac:dyDescent="0.2">
      <c r="A100" s="29" t="s">
        <v>491</v>
      </c>
      <c r="B100" s="30">
        <v>93</v>
      </c>
      <c r="C100" s="29" t="s">
        <v>503</v>
      </c>
      <c r="D100" s="31" t="s">
        <v>427</v>
      </c>
      <c r="E100" s="29" t="s">
        <v>421</v>
      </c>
      <c r="F100" s="30">
        <v>21</v>
      </c>
      <c r="G100" s="31" t="s">
        <v>422</v>
      </c>
    </row>
    <row r="101" spans="1:7" ht="24" customHeight="1" x14ac:dyDescent="0.2">
      <c r="A101" s="29" t="s">
        <v>505</v>
      </c>
      <c r="B101" s="30">
        <v>40</v>
      </c>
      <c r="C101" s="29" t="s">
        <v>506</v>
      </c>
      <c r="D101" s="31" t="s">
        <v>435</v>
      </c>
      <c r="E101" s="29" t="s">
        <v>421</v>
      </c>
      <c r="F101" s="30">
        <v>233</v>
      </c>
      <c r="G101" s="31" t="s">
        <v>507</v>
      </c>
    </row>
    <row r="102" spans="1:7" ht="24" customHeight="1" x14ac:dyDescent="0.2">
      <c r="A102" s="29" t="s">
        <v>505</v>
      </c>
      <c r="B102" s="30">
        <v>62</v>
      </c>
      <c r="C102" s="29" t="s">
        <v>506</v>
      </c>
      <c r="D102" s="31" t="s">
        <v>427</v>
      </c>
      <c r="E102" s="29" t="s">
        <v>421</v>
      </c>
      <c r="F102" s="30">
        <v>25</v>
      </c>
      <c r="G102" s="31" t="s">
        <v>422</v>
      </c>
    </row>
    <row r="103" spans="1:7" ht="24" customHeight="1" x14ac:dyDescent="0.2">
      <c r="A103" s="29" t="s">
        <v>508</v>
      </c>
      <c r="B103" s="30">
        <v>1002</v>
      </c>
      <c r="C103" s="30">
        <v>904</v>
      </c>
      <c r="D103" s="31" t="s">
        <v>427</v>
      </c>
      <c r="E103" s="29" t="s">
        <v>459</v>
      </c>
      <c r="F103" s="30">
        <v>40</v>
      </c>
      <c r="G103" s="31" t="s">
        <v>422</v>
      </c>
    </row>
    <row r="104" spans="1:7" ht="24" customHeight="1" x14ac:dyDescent="0.2">
      <c r="A104" s="29" t="s">
        <v>508</v>
      </c>
      <c r="B104" s="30">
        <v>1004</v>
      </c>
      <c r="C104" s="30">
        <v>904</v>
      </c>
      <c r="D104" s="31" t="s">
        <v>437</v>
      </c>
      <c r="E104" s="29" t="s">
        <v>452</v>
      </c>
      <c r="F104" s="30">
        <v>8</v>
      </c>
      <c r="G104" s="31" t="s">
        <v>422</v>
      </c>
    </row>
    <row r="105" spans="1:7" ht="24" customHeight="1" x14ac:dyDescent="0.2">
      <c r="A105" s="29" t="s">
        <v>508</v>
      </c>
      <c r="B105" s="30">
        <v>1027</v>
      </c>
      <c r="C105" s="30">
        <v>904</v>
      </c>
      <c r="D105" s="31" t="s">
        <v>435</v>
      </c>
      <c r="E105" s="29" t="s">
        <v>509</v>
      </c>
      <c r="F105" s="30">
        <v>260</v>
      </c>
      <c r="G105" s="31" t="s">
        <v>510</v>
      </c>
    </row>
    <row r="106" spans="1:7" ht="24" customHeight="1" x14ac:dyDescent="0.2">
      <c r="A106" s="29" t="s">
        <v>508</v>
      </c>
      <c r="B106" s="30">
        <v>108</v>
      </c>
      <c r="C106" s="29" t="s">
        <v>511</v>
      </c>
      <c r="D106" s="31" t="s">
        <v>428</v>
      </c>
      <c r="E106" s="29" t="s">
        <v>421</v>
      </c>
      <c r="F106" s="30">
        <v>131</v>
      </c>
      <c r="G106" s="31" t="s">
        <v>422</v>
      </c>
    </row>
    <row r="107" spans="1:7" ht="24" customHeight="1" x14ac:dyDescent="0.2">
      <c r="A107" s="29" t="s">
        <v>508</v>
      </c>
      <c r="B107" s="30">
        <v>1129</v>
      </c>
      <c r="C107" s="30">
        <v>956</v>
      </c>
      <c r="D107" s="31" t="s">
        <v>427</v>
      </c>
      <c r="E107" s="29" t="s">
        <v>452</v>
      </c>
      <c r="F107" s="30">
        <v>12</v>
      </c>
      <c r="G107" s="31" t="s">
        <v>422</v>
      </c>
    </row>
    <row r="108" spans="1:7" ht="24" customHeight="1" x14ac:dyDescent="0.2">
      <c r="A108" s="29" t="s">
        <v>508</v>
      </c>
      <c r="B108" s="30">
        <v>1158</v>
      </c>
      <c r="C108" s="29" t="s">
        <v>512</v>
      </c>
      <c r="D108" s="31" t="s">
        <v>513</v>
      </c>
      <c r="E108" s="29" t="s">
        <v>459</v>
      </c>
      <c r="F108" s="30">
        <v>324</v>
      </c>
      <c r="G108" s="31" t="s">
        <v>514</v>
      </c>
    </row>
    <row r="109" spans="1:7" ht="24" customHeight="1" x14ac:dyDescent="0.2">
      <c r="A109" s="29" t="s">
        <v>508</v>
      </c>
      <c r="B109" s="30">
        <v>1166</v>
      </c>
      <c r="C109" s="30">
        <v>955</v>
      </c>
      <c r="D109" s="31" t="s">
        <v>435</v>
      </c>
      <c r="E109" s="29" t="s">
        <v>452</v>
      </c>
      <c r="F109" s="30">
        <v>62</v>
      </c>
      <c r="G109" s="31" t="s">
        <v>515</v>
      </c>
    </row>
    <row r="110" spans="1:7" ht="24" customHeight="1" x14ac:dyDescent="0.2">
      <c r="A110" s="29" t="s">
        <v>508</v>
      </c>
      <c r="B110" s="30">
        <v>1192</v>
      </c>
      <c r="C110" s="30">
        <v>956</v>
      </c>
      <c r="D110" s="31" t="s">
        <v>435</v>
      </c>
      <c r="E110" s="29" t="s">
        <v>509</v>
      </c>
      <c r="F110" s="30">
        <v>161</v>
      </c>
      <c r="G110" s="31" t="s">
        <v>516</v>
      </c>
    </row>
    <row r="111" spans="1:7" ht="24" customHeight="1" x14ac:dyDescent="0.2">
      <c r="A111" s="29" t="s">
        <v>508</v>
      </c>
      <c r="B111" s="30">
        <v>1297</v>
      </c>
      <c r="C111" s="29" t="s">
        <v>517</v>
      </c>
      <c r="D111" s="31" t="s">
        <v>435</v>
      </c>
      <c r="E111" s="29" t="s">
        <v>469</v>
      </c>
      <c r="F111" s="30">
        <v>140</v>
      </c>
      <c r="G111" s="31" t="s">
        <v>518</v>
      </c>
    </row>
    <row r="112" spans="1:7" ht="24" customHeight="1" x14ac:dyDescent="0.2">
      <c r="A112" s="29" t="s">
        <v>508</v>
      </c>
      <c r="B112" s="30">
        <v>1305</v>
      </c>
      <c r="C112" s="29" t="s">
        <v>517</v>
      </c>
      <c r="D112" s="31" t="s">
        <v>435</v>
      </c>
      <c r="E112" s="29" t="s">
        <v>442</v>
      </c>
      <c r="F112" s="30">
        <v>42</v>
      </c>
      <c r="G112" s="31" t="s">
        <v>422</v>
      </c>
    </row>
    <row r="113" spans="1:7" ht="24" customHeight="1" x14ac:dyDescent="0.2">
      <c r="A113" s="29" t="s">
        <v>508</v>
      </c>
      <c r="B113" s="30">
        <v>1306</v>
      </c>
      <c r="C113" s="29" t="s">
        <v>517</v>
      </c>
      <c r="D113" s="31" t="s">
        <v>435</v>
      </c>
      <c r="E113" s="29" t="s">
        <v>452</v>
      </c>
      <c r="F113" s="30">
        <v>60</v>
      </c>
      <c r="G113" s="31" t="s">
        <v>422</v>
      </c>
    </row>
    <row r="114" spans="1:7" ht="24" customHeight="1" x14ac:dyDescent="0.2">
      <c r="A114" s="29" t="s">
        <v>508</v>
      </c>
      <c r="B114" s="30">
        <v>1370</v>
      </c>
      <c r="C114" s="29" t="s">
        <v>519</v>
      </c>
      <c r="D114" s="31" t="s">
        <v>435</v>
      </c>
      <c r="E114" s="29" t="s">
        <v>509</v>
      </c>
      <c r="F114" s="30">
        <v>355</v>
      </c>
      <c r="G114" s="31" t="s">
        <v>520</v>
      </c>
    </row>
    <row r="115" spans="1:7" ht="24" customHeight="1" x14ac:dyDescent="0.2">
      <c r="A115" s="29" t="s">
        <v>508</v>
      </c>
      <c r="B115" s="30">
        <v>1371</v>
      </c>
      <c r="C115" s="29" t="s">
        <v>521</v>
      </c>
      <c r="D115" s="31" t="s">
        <v>435</v>
      </c>
      <c r="E115" s="29" t="s">
        <v>452</v>
      </c>
      <c r="F115" s="30">
        <v>12</v>
      </c>
      <c r="G115" s="31" t="s">
        <v>422</v>
      </c>
    </row>
    <row r="116" spans="1:7" ht="24" customHeight="1" x14ac:dyDescent="0.2">
      <c r="A116" s="29" t="s">
        <v>508</v>
      </c>
      <c r="B116" s="30">
        <v>1440</v>
      </c>
      <c r="C116" s="29" t="s">
        <v>517</v>
      </c>
      <c r="D116" s="31" t="s">
        <v>427</v>
      </c>
      <c r="E116" s="29" t="s">
        <v>459</v>
      </c>
      <c r="F116" s="30">
        <v>77</v>
      </c>
      <c r="G116" s="31" t="s">
        <v>422</v>
      </c>
    </row>
    <row r="117" spans="1:7" ht="24" customHeight="1" x14ac:dyDescent="0.2">
      <c r="A117" s="29" t="s">
        <v>508</v>
      </c>
      <c r="B117" s="30">
        <v>1480</v>
      </c>
      <c r="C117" s="29" t="s">
        <v>521</v>
      </c>
      <c r="D117" s="31" t="s">
        <v>427</v>
      </c>
      <c r="E117" s="29" t="s">
        <v>452</v>
      </c>
      <c r="F117" s="30">
        <v>60</v>
      </c>
      <c r="G117" s="31" t="s">
        <v>422</v>
      </c>
    </row>
    <row r="118" spans="1:7" ht="24" customHeight="1" x14ac:dyDescent="0.2">
      <c r="A118" s="29" t="s">
        <v>508</v>
      </c>
      <c r="B118" s="30">
        <v>1491</v>
      </c>
      <c r="C118" s="29" t="s">
        <v>521</v>
      </c>
      <c r="D118" s="31" t="s">
        <v>427</v>
      </c>
      <c r="E118" s="29" t="s">
        <v>452</v>
      </c>
      <c r="F118" s="30">
        <v>12</v>
      </c>
      <c r="G118" s="31" t="s">
        <v>422</v>
      </c>
    </row>
    <row r="119" spans="1:7" ht="24" customHeight="1" x14ac:dyDescent="0.2">
      <c r="A119" s="29" t="s">
        <v>508</v>
      </c>
      <c r="B119" s="30">
        <v>1495</v>
      </c>
      <c r="C119" s="29" t="s">
        <v>519</v>
      </c>
      <c r="D119" s="31" t="s">
        <v>427</v>
      </c>
      <c r="E119" s="29" t="s">
        <v>452</v>
      </c>
      <c r="F119" s="30">
        <v>11</v>
      </c>
      <c r="G119" s="31" t="s">
        <v>422</v>
      </c>
    </row>
    <row r="120" spans="1:7" ht="24" customHeight="1" x14ac:dyDescent="0.2">
      <c r="A120" s="29" t="s">
        <v>508</v>
      </c>
      <c r="B120" s="30">
        <v>1500</v>
      </c>
      <c r="C120" s="29" t="s">
        <v>521</v>
      </c>
      <c r="D120" s="31" t="s">
        <v>435</v>
      </c>
      <c r="E120" s="29" t="s">
        <v>469</v>
      </c>
      <c r="F120" s="30">
        <v>158</v>
      </c>
      <c r="G120" s="31" t="s">
        <v>522</v>
      </c>
    </row>
    <row r="121" spans="1:7" ht="24" customHeight="1" x14ac:dyDescent="0.2">
      <c r="A121" s="29" t="s">
        <v>508</v>
      </c>
      <c r="B121" s="30">
        <v>1528</v>
      </c>
      <c r="C121" s="29" t="s">
        <v>521</v>
      </c>
      <c r="D121" s="31" t="s">
        <v>435</v>
      </c>
      <c r="E121" s="29" t="s">
        <v>452</v>
      </c>
      <c r="F121" s="30">
        <v>34</v>
      </c>
      <c r="G121" s="31" t="s">
        <v>422</v>
      </c>
    </row>
    <row r="122" spans="1:7" ht="24" customHeight="1" x14ac:dyDescent="0.2">
      <c r="A122" s="29" t="s">
        <v>508</v>
      </c>
      <c r="B122" s="30">
        <v>1538</v>
      </c>
      <c r="C122" s="29" t="s">
        <v>523</v>
      </c>
      <c r="D122" s="31" t="s">
        <v>435</v>
      </c>
      <c r="E122" s="29" t="s">
        <v>452</v>
      </c>
      <c r="F122" s="30">
        <v>84</v>
      </c>
      <c r="G122" s="31" t="s">
        <v>524</v>
      </c>
    </row>
    <row r="123" spans="1:7" ht="24" customHeight="1" x14ac:dyDescent="0.2">
      <c r="A123" s="29" t="s">
        <v>508</v>
      </c>
      <c r="B123" s="30">
        <v>1543</v>
      </c>
      <c r="C123" s="29" t="s">
        <v>523</v>
      </c>
      <c r="D123" s="31" t="s">
        <v>427</v>
      </c>
      <c r="E123" s="29" t="s">
        <v>452</v>
      </c>
      <c r="F123" s="30">
        <v>15</v>
      </c>
      <c r="G123" s="31" t="s">
        <v>422</v>
      </c>
    </row>
    <row r="124" spans="1:7" ht="24" customHeight="1" x14ac:dyDescent="0.2">
      <c r="A124" s="29" t="s">
        <v>508</v>
      </c>
      <c r="B124" s="30">
        <v>1558</v>
      </c>
      <c r="C124" s="29" t="s">
        <v>521</v>
      </c>
      <c r="D124" s="31" t="s">
        <v>435</v>
      </c>
      <c r="E124" s="29" t="s">
        <v>452</v>
      </c>
      <c r="F124" s="30">
        <v>115</v>
      </c>
      <c r="G124" s="31" t="s">
        <v>525</v>
      </c>
    </row>
    <row r="125" spans="1:7" ht="24" customHeight="1" x14ac:dyDescent="0.2">
      <c r="A125" s="29" t="s">
        <v>508</v>
      </c>
      <c r="B125" s="30">
        <v>1565</v>
      </c>
      <c r="C125" s="30">
        <v>997</v>
      </c>
      <c r="D125" s="31" t="s">
        <v>427</v>
      </c>
      <c r="E125" s="29" t="s">
        <v>459</v>
      </c>
      <c r="F125" s="30">
        <v>30</v>
      </c>
      <c r="G125" s="31" t="s">
        <v>422</v>
      </c>
    </row>
    <row r="126" spans="1:7" ht="24" customHeight="1" x14ac:dyDescent="0.2">
      <c r="A126" s="29" t="s">
        <v>508</v>
      </c>
      <c r="B126" s="30">
        <v>1574</v>
      </c>
      <c r="C126" s="29" t="s">
        <v>526</v>
      </c>
      <c r="D126" s="31" t="s">
        <v>427</v>
      </c>
      <c r="E126" s="29" t="s">
        <v>452</v>
      </c>
      <c r="F126" s="30">
        <v>17</v>
      </c>
      <c r="G126" s="31" t="s">
        <v>422</v>
      </c>
    </row>
    <row r="127" spans="1:7" ht="24" customHeight="1" x14ac:dyDescent="0.2">
      <c r="A127" s="29" t="s">
        <v>508</v>
      </c>
      <c r="B127" s="30">
        <v>1579</v>
      </c>
      <c r="C127" s="29" t="s">
        <v>526</v>
      </c>
      <c r="D127" s="31" t="s">
        <v>437</v>
      </c>
      <c r="E127" s="29" t="s">
        <v>452</v>
      </c>
      <c r="F127" s="30">
        <v>26</v>
      </c>
      <c r="G127" s="31" t="s">
        <v>422</v>
      </c>
    </row>
    <row r="128" spans="1:7" ht="24" customHeight="1" x14ac:dyDescent="0.2">
      <c r="A128" s="29" t="s">
        <v>508</v>
      </c>
      <c r="B128" s="30">
        <v>1591</v>
      </c>
      <c r="C128" s="30">
        <v>997</v>
      </c>
      <c r="D128" s="31" t="s">
        <v>435</v>
      </c>
      <c r="E128" s="29" t="s">
        <v>459</v>
      </c>
      <c r="F128" s="30">
        <v>127</v>
      </c>
      <c r="G128" s="31" t="s">
        <v>527</v>
      </c>
    </row>
    <row r="129" spans="1:7" ht="24" customHeight="1" x14ac:dyDescent="0.2">
      <c r="A129" s="29" t="s">
        <v>508</v>
      </c>
      <c r="B129" s="30">
        <v>1594</v>
      </c>
      <c r="C129" s="29" t="s">
        <v>526</v>
      </c>
      <c r="D129" s="31" t="s">
        <v>427</v>
      </c>
      <c r="E129" s="29" t="s">
        <v>452</v>
      </c>
      <c r="F129" s="30">
        <v>16</v>
      </c>
      <c r="G129" s="31" t="s">
        <v>422</v>
      </c>
    </row>
    <row r="130" spans="1:7" ht="24" customHeight="1" x14ac:dyDescent="0.2">
      <c r="A130" s="29" t="s">
        <v>508</v>
      </c>
      <c r="B130" s="30">
        <v>1599</v>
      </c>
      <c r="C130" s="29" t="s">
        <v>521</v>
      </c>
      <c r="D130" s="31" t="s">
        <v>427</v>
      </c>
      <c r="E130" s="29" t="s">
        <v>452</v>
      </c>
      <c r="F130" s="30">
        <v>30</v>
      </c>
      <c r="G130" s="31" t="s">
        <v>422</v>
      </c>
    </row>
    <row r="131" spans="1:7" ht="24" customHeight="1" x14ac:dyDescent="0.2">
      <c r="A131" s="29" t="s">
        <v>508</v>
      </c>
      <c r="B131" s="30">
        <v>1600</v>
      </c>
      <c r="C131" s="29" t="s">
        <v>521</v>
      </c>
      <c r="D131" s="31" t="s">
        <v>427</v>
      </c>
      <c r="E131" s="29" t="s">
        <v>452</v>
      </c>
      <c r="F131" s="30">
        <v>18</v>
      </c>
      <c r="G131" s="31" t="s">
        <v>422</v>
      </c>
    </row>
    <row r="132" spans="1:7" ht="24" customHeight="1" x14ac:dyDescent="0.2">
      <c r="A132" s="29" t="s">
        <v>508</v>
      </c>
      <c r="B132" s="30">
        <v>1690</v>
      </c>
      <c r="C132" s="29" t="s">
        <v>528</v>
      </c>
      <c r="D132" s="31" t="s">
        <v>429</v>
      </c>
      <c r="E132" s="29" t="s">
        <v>442</v>
      </c>
      <c r="F132" s="30">
        <v>475</v>
      </c>
      <c r="G132" s="31" t="s">
        <v>529</v>
      </c>
    </row>
    <row r="133" spans="1:7" ht="24" customHeight="1" x14ac:dyDescent="0.2">
      <c r="A133" s="29" t="s">
        <v>508</v>
      </c>
      <c r="B133" s="30">
        <v>1720</v>
      </c>
      <c r="C133" s="30">
        <v>1038</v>
      </c>
      <c r="D133" s="31" t="s">
        <v>427</v>
      </c>
      <c r="E133" s="29" t="s">
        <v>452</v>
      </c>
      <c r="F133" s="30">
        <v>63</v>
      </c>
      <c r="G133" s="31" t="s">
        <v>422</v>
      </c>
    </row>
    <row r="134" spans="1:7" ht="24" customHeight="1" x14ac:dyDescent="0.2">
      <c r="A134" s="29" t="s">
        <v>508</v>
      </c>
      <c r="B134" s="30">
        <v>1722</v>
      </c>
      <c r="C134" s="30">
        <v>1038</v>
      </c>
      <c r="D134" s="31" t="s">
        <v>427</v>
      </c>
      <c r="E134" s="29" t="s">
        <v>452</v>
      </c>
      <c r="F134" s="30">
        <v>206</v>
      </c>
      <c r="G134" s="31" t="s">
        <v>422</v>
      </c>
    </row>
    <row r="135" spans="1:7" ht="24" customHeight="1" x14ac:dyDescent="0.2">
      <c r="A135" s="29" t="s">
        <v>508</v>
      </c>
      <c r="B135" s="30">
        <v>1728</v>
      </c>
      <c r="C135" s="30">
        <v>1038</v>
      </c>
      <c r="D135" s="31" t="s">
        <v>427</v>
      </c>
      <c r="E135" s="29" t="s">
        <v>452</v>
      </c>
      <c r="F135" s="30">
        <v>29</v>
      </c>
      <c r="G135" s="31" t="s">
        <v>422</v>
      </c>
    </row>
    <row r="136" spans="1:7" ht="24" customHeight="1" x14ac:dyDescent="0.2">
      <c r="A136" s="29" t="s">
        <v>508</v>
      </c>
      <c r="B136" s="30">
        <v>1729</v>
      </c>
      <c r="C136" s="30">
        <v>1038</v>
      </c>
      <c r="D136" s="31" t="s">
        <v>427</v>
      </c>
      <c r="E136" s="29" t="s">
        <v>530</v>
      </c>
      <c r="F136" s="30">
        <v>15</v>
      </c>
      <c r="G136" s="31" t="s">
        <v>422</v>
      </c>
    </row>
    <row r="137" spans="1:7" ht="24" customHeight="1" x14ac:dyDescent="0.2">
      <c r="A137" s="29" t="s">
        <v>508</v>
      </c>
      <c r="B137" s="30">
        <v>1766</v>
      </c>
      <c r="C137" s="30">
        <v>1038</v>
      </c>
      <c r="D137" s="31" t="s">
        <v>427</v>
      </c>
      <c r="E137" s="29" t="s">
        <v>459</v>
      </c>
      <c r="F137" s="30">
        <v>262</v>
      </c>
      <c r="G137" s="31" t="s">
        <v>531</v>
      </c>
    </row>
    <row r="138" spans="1:7" ht="24" customHeight="1" x14ac:dyDescent="0.2">
      <c r="A138" s="29" t="s">
        <v>508</v>
      </c>
      <c r="B138" s="30">
        <v>1793</v>
      </c>
      <c r="C138" s="29" t="s">
        <v>532</v>
      </c>
      <c r="D138" s="31" t="s">
        <v>435</v>
      </c>
      <c r="E138" s="29" t="s">
        <v>459</v>
      </c>
      <c r="F138" s="30">
        <v>186</v>
      </c>
      <c r="G138" s="31" t="s">
        <v>533</v>
      </c>
    </row>
    <row r="139" spans="1:7" ht="24" customHeight="1" x14ac:dyDescent="0.2">
      <c r="A139" s="29" t="s">
        <v>508</v>
      </c>
      <c r="B139" s="30">
        <v>1818</v>
      </c>
      <c r="C139" s="29" t="s">
        <v>532</v>
      </c>
      <c r="D139" s="31" t="s">
        <v>427</v>
      </c>
      <c r="E139" s="29" t="s">
        <v>459</v>
      </c>
      <c r="F139" s="30">
        <v>63</v>
      </c>
      <c r="G139" s="31" t="s">
        <v>422</v>
      </c>
    </row>
    <row r="140" spans="1:7" ht="24" customHeight="1" x14ac:dyDescent="0.2">
      <c r="A140" s="29" t="s">
        <v>508</v>
      </c>
      <c r="B140" s="30">
        <v>1822</v>
      </c>
      <c r="C140" s="29" t="s">
        <v>532</v>
      </c>
      <c r="D140" s="31" t="s">
        <v>437</v>
      </c>
      <c r="E140" s="29" t="s">
        <v>452</v>
      </c>
      <c r="F140" s="30">
        <v>17</v>
      </c>
      <c r="G140" s="31" t="s">
        <v>422</v>
      </c>
    </row>
    <row r="141" spans="1:7" ht="24" customHeight="1" x14ac:dyDescent="0.2">
      <c r="A141" s="29" t="s">
        <v>508</v>
      </c>
      <c r="B141" s="30">
        <v>1839</v>
      </c>
      <c r="C141" s="29" t="s">
        <v>534</v>
      </c>
      <c r="D141" s="31" t="s">
        <v>435</v>
      </c>
      <c r="E141" s="29" t="s">
        <v>442</v>
      </c>
      <c r="F141" s="30">
        <v>215</v>
      </c>
      <c r="G141" s="31" t="s">
        <v>535</v>
      </c>
    </row>
    <row r="142" spans="1:7" ht="24" customHeight="1" x14ac:dyDescent="0.2">
      <c r="A142" s="29" t="s">
        <v>508</v>
      </c>
      <c r="B142" s="30">
        <v>1844</v>
      </c>
      <c r="C142" s="29" t="s">
        <v>534</v>
      </c>
      <c r="D142" s="31" t="s">
        <v>435</v>
      </c>
      <c r="E142" s="29" t="s">
        <v>442</v>
      </c>
      <c r="F142" s="30">
        <v>97</v>
      </c>
      <c r="G142" s="31" t="s">
        <v>422</v>
      </c>
    </row>
    <row r="143" spans="1:7" ht="24" customHeight="1" x14ac:dyDescent="0.2">
      <c r="A143" s="29" t="s">
        <v>508</v>
      </c>
      <c r="B143" s="30">
        <v>1847</v>
      </c>
      <c r="C143" s="29" t="s">
        <v>532</v>
      </c>
      <c r="D143" s="31" t="s">
        <v>427</v>
      </c>
      <c r="E143" s="29" t="s">
        <v>459</v>
      </c>
      <c r="F143" s="30">
        <v>56</v>
      </c>
      <c r="G143" s="31" t="s">
        <v>422</v>
      </c>
    </row>
    <row r="144" spans="1:7" ht="24" customHeight="1" x14ac:dyDescent="0.2">
      <c r="A144" s="29" t="s">
        <v>508</v>
      </c>
      <c r="B144" s="30">
        <v>1889</v>
      </c>
      <c r="C144" s="29" t="s">
        <v>534</v>
      </c>
      <c r="D144" s="31" t="s">
        <v>427</v>
      </c>
      <c r="E144" s="29" t="s">
        <v>452</v>
      </c>
      <c r="F144" s="30">
        <v>83</v>
      </c>
      <c r="G144" s="31" t="s">
        <v>422</v>
      </c>
    </row>
    <row r="145" spans="1:7" ht="24" customHeight="1" x14ac:dyDescent="0.2">
      <c r="A145" s="29" t="s">
        <v>508</v>
      </c>
      <c r="B145" s="30">
        <v>1897</v>
      </c>
      <c r="C145" s="29" t="s">
        <v>534</v>
      </c>
      <c r="D145" s="31" t="s">
        <v>427</v>
      </c>
      <c r="E145" s="29" t="s">
        <v>452</v>
      </c>
      <c r="F145" s="30">
        <v>14</v>
      </c>
      <c r="G145" s="31" t="s">
        <v>422</v>
      </c>
    </row>
    <row r="146" spans="1:7" ht="24" customHeight="1" x14ac:dyDescent="0.2">
      <c r="A146" s="29" t="s">
        <v>508</v>
      </c>
      <c r="B146" s="30">
        <v>1901</v>
      </c>
      <c r="C146" s="29" t="s">
        <v>534</v>
      </c>
      <c r="D146" s="31" t="s">
        <v>427</v>
      </c>
      <c r="E146" s="29" t="s">
        <v>452</v>
      </c>
      <c r="F146" s="30">
        <v>6</v>
      </c>
      <c r="G146" s="31" t="s">
        <v>422</v>
      </c>
    </row>
    <row r="147" spans="1:7" ht="24" customHeight="1" x14ac:dyDescent="0.2">
      <c r="A147" s="29" t="s">
        <v>508</v>
      </c>
      <c r="B147" s="30">
        <v>1904</v>
      </c>
      <c r="C147" s="29" t="s">
        <v>534</v>
      </c>
      <c r="D147" s="31" t="s">
        <v>427</v>
      </c>
      <c r="E147" s="29" t="s">
        <v>452</v>
      </c>
      <c r="F147" s="30">
        <v>75</v>
      </c>
      <c r="G147" s="31" t="s">
        <v>422</v>
      </c>
    </row>
    <row r="148" spans="1:7" ht="24" customHeight="1" x14ac:dyDescent="0.2">
      <c r="A148" s="29" t="s">
        <v>508</v>
      </c>
      <c r="B148" s="30">
        <v>191</v>
      </c>
      <c r="C148" s="29" t="s">
        <v>536</v>
      </c>
      <c r="D148" s="31" t="s">
        <v>427</v>
      </c>
      <c r="E148" s="29" t="s">
        <v>452</v>
      </c>
      <c r="F148" s="30">
        <v>14</v>
      </c>
      <c r="G148" s="31" t="s">
        <v>422</v>
      </c>
    </row>
    <row r="149" spans="1:7" ht="24" customHeight="1" x14ac:dyDescent="0.2">
      <c r="A149" s="29" t="s">
        <v>508</v>
      </c>
      <c r="B149" s="30">
        <v>1910</v>
      </c>
      <c r="C149" s="29" t="s">
        <v>537</v>
      </c>
      <c r="D149" s="31" t="s">
        <v>424</v>
      </c>
      <c r="E149" s="29" t="s">
        <v>459</v>
      </c>
      <c r="F149" s="30">
        <v>294</v>
      </c>
      <c r="G149" s="31" t="s">
        <v>538</v>
      </c>
    </row>
    <row r="150" spans="1:7" ht="24" customHeight="1" x14ac:dyDescent="0.2">
      <c r="A150" s="29" t="s">
        <v>508</v>
      </c>
      <c r="B150" s="30">
        <v>1928</v>
      </c>
      <c r="C150" s="167" t="s">
        <v>2402</v>
      </c>
      <c r="D150" s="31" t="s">
        <v>429</v>
      </c>
      <c r="E150" s="29" t="s">
        <v>442</v>
      </c>
      <c r="F150" s="30">
        <v>366</v>
      </c>
      <c r="G150" s="31" t="s">
        <v>539</v>
      </c>
    </row>
    <row r="151" spans="1:7" ht="24" customHeight="1" x14ac:dyDescent="0.2">
      <c r="A151" s="29" t="s">
        <v>508</v>
      </c>
      <c r="B151" s="30">
        <v>1931</v>
      </c>
      <c r="C151" s="29" t="s">
        <v>534</v>
      </c>
      <c r="D151" s="31" t="s">
        <v>437</v>
      </c>
      <c r="E151" s="29" t="s">
        <v>452</v>
      </c>
      <c r="F151" s="30">
        <v>17</v>
      </c>
      <c r="G151" s="31" t="s">
        <v>422</v>
      </c>
    </row>
    <row r="152" spans="1:7" ht="24" customHeight="1" x14ac:dyDescent="0.2">
      <c r="A152" s="29" t="s">
        <v>508</v>
      </c>
      <c r="B152" s="30">
        <v>1938</v>
      </c>
      <c r="C152" s="29" t="s">
        <v>540</v>
      </c>
      <c r="D152" s="31" t="s">
        <v>435</v>
      </c>
      <c r="E152" s="29" t="s">
        <v>452</v>
      </c>
      <c r="F152" s="30">
        <v>178</v>
      </c>
      <c r="G152" s="31" t="s">
        <v>541</v>
      </c>
    </row>
    <row r="153" spans="1:7" ht="24" customHeight="1" x14ac:dyDescent="0.2">
      <c r="A153" s="29" t="s">
        <v>508</v>
      </c>
      <c r="B153" s="30">
        <v>1939</v>
      </c>
      <c r="C153" s="29" t="s">
        <v>537</v>
      </c>
      <c r="D153" s="31" t="s">
        <v>437</v>
      </c>
      <c r="E153" s="29" t="s">
        <v>452</v>
      </c>
      <c r="F153" s="30">
        <v>46</v>
      </c>
      <c r="G153" s="31" t="s">
        <v>422</v>
      </c>
    </row>
    <row r="154" spans="1:7" ht="24" customHeight="1" x14ac:dyDescent="0.2">
      <c r="A154" s="29" t="s">
        <v>508</v>
      </c>
      <c r="B154" s="30">
        <v>1941</v>
      </c>
      <c r="C154" s="29" t="s">
        <v>537</v>
      </c>
      <c r="D154" s="31" t="s">
        <v>437</v>
      </c>
      <c r="E154" s="29" t="s">
        <v>452</v>
      </c>
      <c r="F154" s="30">
        <v>14</v>
      </c>
      <c r="G154" s="31" t="s">
        <v>422</v>
      </c>
    </row>
    <row r="155" spans="1:7" ht="24" customHeight="1" x14ac:dyDescent="0.2">
      <c r="A155" s="29" t="s">
        <v>508</v>
      </c>
      <c r="B155" s="30">
        <v>1947</v>
      </c>
      <c r="C155" s="29" t="s">
        <v>542</v>
      </c>
      <c r="D155" s="31" t="s">
        <v>435</v>
      </c>
      <c r="E155" s="29" t="s">
        <v>442</v>
      </c>
      <c r="F155" s="30">
        <v>448</v>
      </c>
      <c r="G155" s="31" t="s">
        <v>543</v>
      </c>
    </row>
    <row r="156" spans="1:7" ht="24" customHeight="1" x14ac:dyDescent="0.2">
      <c r="A156" s="29" t="s">
        <v>508</v>
      </c>
      <c r="B156" s="30">
        <v>1995</v>
      </c>
      <c r="C156" s="29" t="s">
        <v>544</v>
      </c>
      <c r="D156" s="31" t="s">
        <v>435</v>
      </c>
      <c r="E156" s="29" t="s">
        <v>442</v>
      </c>
      <c r="F156" s="30">
        <v>443</v>
      </c>
      <c r="G156" s="31" t="s">
        <v>545</v>
      </c>
    </row>
    <row r="157" spans="1:7" ht="24" customHeight="1" x14ac:dyDescent="0.2">
      <c r="A157" s="29" t="s">
        <v>508</v>
      </c>
      <c r="B157" s="30">
        <v>202</v>
      </c>
      <c r="C157" s="29" t="s">
        <v>536</v>
      </c>
      <c r="D157" s="31" t="s">
        <v>435</v>
      </c>
      <c r="E157" s="29" t="s">
        <v>459</v>
      </c>
      <c r="F157" s="30">
        <v>165</v>
      </c>
      <c r="G157" s="31" t="s">
        <v>546</v>
      </c>
    </row>
    <row r="158" spans="1:7" ht="24" customHeight="1" x14ac:dyDescent="0.2">
      <c r="A158" s="29" t="s">
        <v>508</v>
      </c>
      <c r="B158" s="30">
        <v>2038</v>
      </c>
      <c r="C158" s="29" t="s">
        <v>547</v>
      </c>
      <c r="D158" s="31" t="s">
        <v>427</v>
      </c>
      <c r="E158" s="29" t="s">
        <v>452</v>
      </c>
      <c r="F158" s="30">
        <v>16</v>
      </c>
      <c r="G158" s="31" t="s">
        <v>422</v>
      </c>
    </row>
    <row r="159" spans="1:7" ht="24" customHeight="1" x14ac:dyDescent="0.2">
      <c r="A159" s="29" t="s">
        <v>508</v>
      </c>
      <c r="B159" s="30">
        <v>2041</v>
      </c>
      <c r="C159" s="29" t="s">
        <v>547</v>
      </c>
      <c r="D159" s="31" t="s">
        <v>427</v>
      </c>
      <c r="E159" s="29" t="s">
        <v>452</v>
      </c>
      <c r="F159" s="30">
        <v>3</v>
      </c>
      <c r="G159" s="31" t="s">
        <v>422</v>
      </c>
    </row>
    <row r="160" spans="1:7" ht="24" customHeight="1" x14ac:dyDescent="0.2">
      <c r="A160" s="29" t="s">
        <v>508</v>
      </c>
      <c r="B160" s="30">
        <v>2042</v>
      </c>
      <c r="C160" s="29" t="s">
        <v>547</v>
      </c>
      <c r="D160" s="31" t="s">
        <v>427</v>
      </c>
      <c r="E160" s="29" t="s">
        <v>452</v>
      </c>
      <c r="F160" s="30">
        <v>73</v>
      </c>
      <c r="G160" s="31" t="s">
        <v>422</v>
      </c>
    </row>
    <row r="161" spans="1:7" ht="24" customHeight="1" x14ac:dyDescent="0.2">
      <c r="A161" s="29" t="s">
        <v>508</v>
      </c>
      <c r="B161" s="30">
        <v>2052</v>
      </c>
      <c r="C161" s="29" t="s">
        <v>547</v>
      </c>
      <c r="D161" s="31" t="s">
        <v>435</v>
      </c>
      <c r="E161" s="29" t="s">
        <v>452</v>
      </c>
      <c r="F161" s="30">
        <v>503</v>
      </c>
      <c r="G161" s="31" t="s">
        <v>548</v>
      </c>
    </row>
    <row r="162" spans="1:7" ht="24" customHeight="1" x14ac:dyDescent="0.2">
      <c r="A162" s="29" t="s">
        <v>508</v>
      </c>
      <c r="B162" s="30">
        <v>2057</v>
      </c>
      <c r="C162" s="29" t="s">
        <v>547</v>
      </c>
      <c r="D162" s="31" t="s">
        <v>427</v>
      </c>
      <c r="E162" s="29" t="s">
        <v>452</v>
      </c>
      <c r="F162" s="30">
        <v>12</v>
      </c>
      <c r="G162" s="31" t="s">
        <v>422</v>
      </c>
    </row>
    <row r="163" spans="1:7" ht="24" customHeight="1" x14ac:dyDescent="0.2">
      <c r="A163" s="29" t="s">
        <v>508</v>
      </c>
      <c r="B163" s="30">
        <v>2073</v>
      </c>
      <c r="C163" s="29" t="s">
        <v>547</v>
      </c>
      <c r="D163" s="31" t="s">
        <v>427</v>
      </c>
      <c r="E163" s="29" t="s">
        <v>452</v>
      </c>
      <c r="F163" s="30">
        <v>68</v>
      </c>
      <c r="G163" s="31" t="s">
        <v>422</v>
      </c>
    </row>
    <row r="164" spans="1:7" ht="24" customHeight="1" x14ac:dyDescent="0.2">
      <c r="A164" s="29" t="s">
        <v>508</v>
      </c>
      <c r="B164" s="30">
        <v>222</v>
      </c>
      <c r="C164" s="29" t="s">
        <v>536</v>
      </c>
      <c r="D164" s="31" t="s">
        <v>435</v>
      </c>
      <c r="E164" s="29" t="s">
        <v>452</v>
      </c>
      <c r="F164" s="30">
        <v>61</v>
      </c>
      <c r="G164" s="31" t="s">
        <v>422</v>
      </c>
    </row>
    <row r="165" spans="1:7" ht="24" customHeight="1" x14ac:dyDescent="0.2">
      <c r="A165" s="29" t="s">
        <v>508</v>
      </c>
      <c r="B165" s="30">
        <v>2274</v>
      </c>
      <c r="C165" s="30">
        <v>904</v>
      </c>
      <c r="D165" s="31" t="s">
        <v>435</v>
      </c>
      <c r="E165" s="29" t="s">
        <v>459</v>
      </c>
      <c r="F165" s="30">
        <v>116</v>
      </c>
      <c r="G165" s="31" t="s">
        <v>549</v>
      </c>
    </row>
    <row r="166" spans="1:7" ht="24" customHeight="1" x14ac:dyDescent="0.2">
      <c r="A166" s="29" t="s">
        <v>508</v>
      </c>
      <c r="B166" s="30">
        <v>231</v>
      </c>
      <c r="C166" s="29" t="s">
        <v>536</v>
      </c>
      <c r="D166" s="31" t="s">
        <v>427</v>
      </c>
      <c r="E166" s="29" t="s">
        <v>452</v>
      </c>
      <c r="F166" s="30">
        <v>3</v>
      </c>
      <c r="G166" s="31" t="s">
        <v>422</v>
      </c>
    </row>
    <row r="167" spans="1:7" ht="24" customHeight="1" x14ac:dyDescent="0.2">
      <c r="A167" s="29" t="s">
        <v>508</v>
      </c>
      <c r="B167" s="30">
        <v>2353</v>
      </c>
      <c r="C167" s="30">
        <v>956</v>
      </c>
      <c r="D167" s="31" t="s">
        <v>435</v>
      </c>
      <c r="E167" s="29" t="s">
        <v>452</v>
      </c>
      <c r="F167" s="30">
        <v>139</v>
      </c>
      <c r="G167" s="31" t="s">
        <v>422</v>
      </c>
    </row>
    <row r="168" spans="1:7" ht="24" customHeight="1" x14ac:dyDescent="0.2">
      <c r="A168" s="29" t="s">
        <v>508</v>
      </c>
      <c r="B168" s="30">
        <v>2375</v>
      </c>
      <c r="C168" s="29" t="s">
        <v>550</v>
      </c>
      <c r="D168" s="31" t="s">
        <v>427</v>
      </c>
      <c r="E168" s="29" t="s">
        <v>452</v>
      </c>
      <c r="F168" s="30">
        <v>144</v>
      </c>
      <c r="G168" s="31" t="s">
        <v>422</v>
      </c>
    </row>
    <row r="169" spans="1:7" ht="24" customHeight="1" x14ac:dyDescent="0.2">
      <c r="A169" s="29" t="s">
        <v>508</v>
      </c>
      <c r="B169" s="30">
        <v>2402</v>
      </c>
      <c r="C169" s="30">
        <v>997</v>
      </c>
      <c r="D169" s="31" t="s">
        <v>427</v>
      </c>
      <c r="E169" s="29" t="s">
        <v>459</v>
      </c>
      <c r="F169" s="30">
        <v>7</v>
      </c>
      <c r="G169" s="31" t="s">
        <v>422</v>
      </c>
    </row>
    <row r="170" spans="1:7" ht="24" customHeight="1" x14ac:dyDescent="0.2">
      <c r="A170" s="29" t="s">
        <v>508</v>
      </c>
      <c r="B170" s="30">
        <v>2438</v>
      </c>
      <c r="C170" s="29" t="s">
        <v>551</v>
      </c>
      <c r="D170" s="31" t="s">
        <v>437</v>
      </c>
      <c r="E170" s="29" t="s">
        <v>452</v>
      </c>
      <c r="F170" s="30">
        <v>16</v>
      </c>
      <c r="G170" s="31" t="s">
        <v>422</v>
      </c>
    </row>
    <row r="171" spans="1:7" ht="24" customHeight="1" x14ac:dyDescent="0.2">
      <c r="A171" s="29" t="s">
        <v>508</v>
      </c>
      <c r="B171" s="30">
        <v>2527</v>
      </c>
      <c r="C171" s="29" t="s">
        <v>552</v>
      </c>
      <c r="D171" s="31" t="s">
        <v>429</v>
      </c>
      <c r="E171" s="29" t="s">
        <v>452</v>
      </c>
      <c r="F171" s="30">
        <v>1343</v>
      </c>
      <c r="G171" s="31" t="s">
        <v>553</v>
      </c>
    </row>
    <row r="172" spans="1:7" ht="24" customHeight="1" x14ac:dyDescent="0.2">
      <c r="A172" s="29" t="s">
        <v>508</v>
      </c>
      <c r="B172" s="30">
        <v>2535</v>
      </c>
      <c r="C172" s="29" t="s">
        <v>554</v>
      </c>
      <c r="D172" s="31" t="s">
        <v>429</v>
      </c>
      <c r="E172" s="29" t="s">
        <v>452</v>
      </c>
      <c r="F172" s="30">
        <v>1131</v>
      </c>
      <c r="G172" s="31" t="s">
        <v>422</v>
      </c>
    </row>
    <row r="173" spans="1:7" ht="24" customHeight="1" x14ac:dyDescent="0.2">
      <c r="A173" s="29" t="s">
        <v>508</v>
      </c>
      <c r="B173" s="30">
        <v>2559</v>
      </c>
      <c r="C173" s="29" t="s">
        <v>555</v>
      </c>
      <c r="D173" s="31" t="s">
        <v>435</v>
      </c>
      <c r="E173" s="29" t="s">
        <v>421</v>
      </c>
      <c r="F173" s="30">
        <v>252</v>
      </c>
      <c r="G173" s="31" t="s">
        <v>556</v>
      </c>
    </row>
    <row r="174" spans="1:7" ht="24" customHeight="1" x14ac:dyDescent="0.2">
      <c r="A174" s="29" t="s">
        <v>508</v>
      </c>
      <c r="B174" s="30">
        <v>2584</v>
      </c>
      <c r="C174" s="30">
        <v>1037</v>
      </c>
      <c r="D174" s="31" t="s">
        <v>427</v>
      </c>
      <c r="E174" s="29" t="s">
        <v>421</v>
      </c>
      <c r="F174" s="30">
        <v>31</v>
      </c>
      <c r="G174" s="31" t="s">
        <v>422</v>
      </c>
    </row>
    <row r="175" spans="1:7" ht="24" customHeight="1" x14ac:dyDescent="0.2">
      <c r="A175" s="29" t="s">
        <v>508</v>
      </c>
      <c r="B175" s="30">
        <v>2645</v>
      </c>
      <c r="C175" s="29" t="s">
        <v>544</v>
      </c>
      <c r="D175" s="31" t="s">
        <v>437</v>
      </c>
      <c r="E175" s="29" t="s">
        <v>430</v>
      </c>
      <c r="F175" s="30">
        <v>18</v>
      </c>
      <c r="G175" s="31" t="s">
        <v>422</v>
      </c>
    </row>
    <row r="176" spans="1:7" ht="24" customHeight="1" x14ac:dyDescent="0.2">
      <c r="A176" s="29" t="s">
        <v>508</v>
      </c>
      <c r="B176" s="30">
        <v>2648</v>
      </c>
      <c r="C176" s="29" t="s">
        <v>557</v>
      </c>
      <c r="D176" s="31" t="s">
        <v>437</v>
      </c>
      <c r="E176" s="29" t="s">
        <v>558</v>
      </c>
      <c r="F176" s="30">
        <v>18</v>
      </c>
      <c r="G176" s="31" t="s">
        <v>422</v>
      </c>
    </row>
    <row r="177" spans="1:7" ht="24" customHeight="1" x14ac:dyDescent="0.2">
      <c r="A177" s="29" t="s">
        <v>508</v>
      </c>
      <c r="B177" s="30">
        <v>2691</v>
      </c>
      <c r="C177" s="29" t="s">
        <v>559</v>
      </c>
      <c r="D177" s="31" t="s">
        <v>427</v>
      </c>
      <c r="E177" s="29" t="s">
        <v>421</v>
      </c>
      <c r="F177" s="30">
        <v>13</v>
      </c>
      <c r="G177" s="31" t="s">
        <v>422</v>
      </c>
    </row>
    <row r="178" spans="1:7" ht="24" customHeight="1" x14ac:dyDescent="0.2">
      <c r="A178" s="29" t="s">
        <v>508</v>
      </c>
      <c r="B178" s="30">
        <v>2692</v>
      </c>
      <c r="C178" s="29" t="s">
        <v>559</v>
      </c>
      <c r="D178" s="31" t="s">
        <v>427</v>
      </c>
      <c r="E178" s="29" t="s">
        <v>421</v>
      </c>
      <c r="F178" s="30">
        <v>22</v>
      </c>
      <c r="G178" s="31" t="s">
        <v>422</v>
      </c>
    </row>
    <row r="179" spans="1:7" ht="24" customHeight="1" x14ac:dyDescent="0.2">
      <c r="A179" s="29" t="s">
        <v>508</v>
      </c>
      <c r="B179" s="30">
        <v>2707</v>
      </c>
      <c r="C179" s="29" t="s">
        <v>560</v>
      </c>
      <c r="D179" s="31" t="s">
        <v>428</v>
      </c>
      <c r="E179" s="29" t="s">
        <v>421</v>
      </c>
      <c r="F179" s="30">
        <v>610</v>
      </c>
      <c r="G179" s="31" t="s">
        <v>422</v>
      </c>
    </row>
    <row r="180" spans="1:7" ht="24" customHeight="1" x14ac:dyDescent="0.2">
      <c r="A180" s="29" t="s">
        <v>508</v>
      </c>
      <c r="B180" s="30">
        <v>2712</v>
      </c>
      <c r="C180" s="29" t="s">
        <v>561</v>
      </c>
      <c r="D180" s="31" t="s">
        <v>427</v>
      </c>
      <c r="E180" s="29" t="s">
        <v>421</v>
      </c>
      <c r="F180" s="30">
        <v>100</v>
      </c>
      <c r="G180" s="31" t="s">
        <v>422</v>
      </c>
    </row>
    <row r="181" spans="1:7" ht="24" customHeight="1" x14ac:dyDescent="0.2">
      <c r="A181" s="29" t="s">
        <v>508</v>
      </c>
      <c r="B181" s="30">
        <v>2721</v>
      </c>
      <c r="C181" s="29" t="s">
        <v>562</v>
      </c>
      <c r="D181" s="31" t="s">
        <v>427</v>
      </c>
      <c r="E181" s="29" t="s">
        <v>421</v>
      </c>
      <c r="F181" s="30">
        <v>4</v>
      </c>
      <c r="G181" s="31" t="s">
        <v>422</v>
      </c>
    </row>
    <row r="182" spans="1:7" ht="24" customHeight="1" x14ac:dyDescent="0.2">
      <c r="A182" s="29" t="s">
        <v>508</v>
      </c>
      <c r="B182" s="30">
        <v>2722</v>
      </c>
      <c r="C182" s="29" t="s">
        <v>562</v>
      </c>
      <c r="D182" s="31" t="s">
        <v>427</v>
      </c>
      <c r="E182" s="29" t="s">
        <v>421</v>
      </c>
      <c r="F182" s="30">
        <v>12</v>
      </c>
      <c r="G182" s="31" t="s">
        <v>422</v>
      </c>
    </row>
    <row r="183" spans="1:7" ht="24" customHeight="1" x14ac:dyDescent="0.2">
      <c r="A183" s="29" t="s">
        <v>508</v>
      </c>
      <c r="B183" s="30">
        <v>2748</v>
      </c>
      <c r="C183" s="29" t="s">
        <v>563</v>
      </c>
      <c r="D183" s="31" t="s">
        <v>427</v>
      </c>
      <c r="E183" s="29" t="s">
        <v>421</v>
      </c>
      <c r="F183" s="30">
        <v>15</v>
      </c>
      <c r="G183" s="31" t="s">
        <v>422</v>
      </c>
    </row>
    <row r="184" spans="1:7" ht="24" customHeight="1" x14ac:dyDescent="0.2">
      <c r="A184" s="29" t="s">
        <v>508</v>
      </c>
      <c r="B184" s="30">
        <v>2751</v>
      </c>
      <c r="C184" s="29" t="s">
        <v>551</v>
      </c>
      <c r="D184" s="31" t="s">
        <v>427</v>
      </c>
      <c r="E184" s="29" t="s">
        <v>421</v>
      </c>
      <c r="F184" s="30">
        <v>14</v>
      </c>
      <c r="G184" s="31" t="s">
        <v>422</v>
      </c>
    </row>
    <row r="185" spans="1:7" ht="24" customHeight="1" x14ac:dyDescent="0.2">
      <c r="A185" s="29" t="s">
        <v>1151</v>
      </c>
      <c r="B185" s="30">
        <v>2757</v>
      </c>
      <c r="C185" s="29" t="s">
        <v>1445</v>
      </c>
      <c r="D185" s="31" t="s">
        <v>2413</v>
      </c>
      <c r="E185" s="29" t="s">
        <v>2412</v>
      </c>
      <c r="F185" s="30">
        <v>29</v>
      </c>
      <c r="G185" s="31"/>
    </row>
    <row r="186" spans="1:7" ht="24" customHeight="1" x14ac:dyDescent="0.2">
      <c r="A186" s="29" t="s">
        <v>1151</v>
      </c>
      <c r="B186" s="30">
        <v>2761</v>
      </c>
      <c r="C186" s="29" t="s">
        <v>1617</v>
      </c>
      <c r="D186" s="31" t="s">
        <v>2400</v>
      </c>
      <c r="E186" s="29" t="s">
        <v>2412</v>
      </c>
      <c r="F186" s="30">
        <v>48</v>
      </c>
      <c r="G186" s="31"/>
    </row>
    <row r="187" spans="1:7" ht="24" customHeight="1" x14ac:dyDescent="0.2">
      <c r="A187" s="29" t="s">
        <v>1151</v>
      </c>
      <c r="B187" s="30">
        <v>2763</v>
      </c>
      <c r="C187" s="29" t="s">
        <v>2410</v>
      </c>
      <c r="D187" s="31" t="s">
        <v>2411</v>
      </c>
      <c r="E187" s="29" t="s">
        <v>2412</v>
      </c>
      <c r="F187" s="30">
        <v>83</v>
      </c>
      <c r="G187" s="31"/>
    </row>
    <row r="188" spans="1:7" ht="24" customHeight="1" x14ac:dyDescent="0.2">
      <c r="A188" s="29" t="s">
        <v>508</v>
      </c>
      <c r="B188" s="30">
        <v>2766</v>
      </c>
      <c r="C188" s="29" t="s">
        <v>1487</v>
      </c>
      <c r="D188" s="31" t="s">
        <v>2400</v>
      </c>
      <c r="E188" s="29" t="s">
        <v>2409</v>
      </c>
      <c r="F188" s="30">
        <v>131</v>
      </c>
      <c r="G188" s="31"/>
    </row>
    <row r="189" spans="1:7" ht="24" customHeight="1" x14ac:dyDescent="0.2">
      <c r="A189" s="167" t="s">
        <v>1151</v>
      </c>
      <c r="B189" s="169">
        <v>324</v>
      </c>
      <c r="C189" s="167" t="s">
        <v>1364</v>
      </c>
      <c r="D189" s="168" t="s">
        <v>2407</v>
      </c>
      <c r="E189" s="170" t="s">
        <v>2408</v>
      </c>
      <c r="F189" s="169">
        <v>189</v>
      </c>
      <c r="G189" s="168" t="s">
        <v>1366</v>
      </c>
    </row>
    <row r="190" spans="1:7" ht="24" customHeight="1" x14ac:dyDescent="0.2">
      <c r="A190" s="29" t="s">
        <v>508</v>
      </c>
      <c r="B190" s="30">
        <v>357</v>
      </c>
      <c r="C190" s="29" t="s">
        <v>565</v>
      </c>
      <c r="D190" s="31" t="s">
        <v>437</v>
      </c>
      <c r="E190" s="29" t="s">
        <v>452</v>
      </c>
      <c r="F190" s="30">
        <v>24</v>
      </c>
      <c r="G190" s="31" t="s">
        <v>422</v>
      </c>
    </row>
    <row r="191" spans="1:7" ht="24" customHeight="1" x14ac:dyDescent="0.2">
      <c r="A191" s="29" t="s">
        <v>508</v>
      </c>
      <c r="B191" s="30">
        <v>362</v>
      </c>
      <c r="C191" s="29" t="s">
        <v>564</v>
      </c>
      <c r="D191" s="31" t="s">
        <v>427</v>
      </c>
      <c r="E191" s="29" t="s">
        <v>452</v>
      </c>
      <c r="F191" s="30">
        <v>88</v>
      </c>
      <c r="G191" s="31" t="s">
        <v>422</v>
      </c>
    </row>
    <row r="192" spans="1:7" ht="24" customHeight="1" x14ac:dyDescent="0.2">
      <c r="A192" s="29" t="s">
        <v>508</v>
      </c>
      <c r="B192" s="30">
        <v>382</v>
      </c>
      <c r="C192" s="29" t="s">
        <v>565</v>
      </c>
      <c r="D192" s="31" t="s">
        <v>429</v>
      </c>
      <c r="E192" s="29" t="s">
        <v>452</v>
      </c>
      <c r="F192" s="30">
        <v>140</v>
      </c>
      <c r="G192" s="31" t="s">
        <v>422</v>
      </c>
    </row>
    <row r="193" spans="1:7" ht="24" customHeight="1" x14ac:dyDescent="0.2">
      <c r="A193" s="29" t="s">
        <v>508</v>
      </c>
      <c r="B193" s="30">
        <v>383</v>
      </c>
      <c r="C193" s="29" t="s">
        <v>565</v>
      </c>
      <c r="D193" s="31" t="s">
        <v>429</v>
      </c>
      <c r="E193" s="29" t="s">
        <v>452</v>
      </c>
      <c r="F193" s="30">
        <v>108</v>
      </c>
      <c r="G193" s="31" t="s">
        <v>422</v>
      </c>
    </row>
    <row r="194" spans="1:7" ht="24" customHeight="1" x14ac:dyDescent="0.2">
      <c r="A194" s="29" t="s">
        <v>508</v>
      </c>
      <c r="B194" s="30">
        <v>414</v>
      </c>
      <c r="C194" s="29" t="s">
        <v>554</v>
      </c>
      <c r="D194" s="31" t="s">
        <v>429</v>
      </c>
      <c r="E194" s="29" t="s">
        <v>459</v>
      </c>
      <c r="F194" s="30">
        <v>626</v>
      </c>
      <c r="G194" s="31" t="s">
        <v>566</v>
      </c>
    </row>
    <row r="195" spans="1:7" ht="24" customHeight="1" x14ac:dyDescent="0.2">
      <c r="A195" s="29" t="s">
        <v>508</v>
      </c>
      <c r="B195" s="30">
        <v>422</v>
      </c>
      <c r="C195" s="29" t="s">
        <v>565</v>
      </c>
      <c r="D195" s="31" t="s">
        <v>429</v>
      </c>
      <c r="E195" s="29" t="s">
        <v>452</v>
      </c>
      <c r="F195" s="30">
        <v>322</v>
      </c>
      <c r="G195" s="31" t="s">
        <v>422</v>
      </c>
    </row>
    <row r="196" spans="1:7" ht="24" customHeight="1" x14ac:dyDescent="0.2">
      <c r="A196" s="29" t="s">
        <v>508</v>
      </c>
      <c r="B196" s="30">
        <v>423</v>
      </c>
      <c r="C196" s="29" t="s">
        <v>567</v>
      </c>
      <c r="D196" s="31" t="s">
        <v>429</v>
      </c>
      <c r="E196" s="29" t="s">
        <v>452</v>
      </c>
      <c r="F196" s="30">
        <v>344</v>
      </c>
      <c r="G196" s="31" t="s">
        <v>422</v>
      </c>
    </row>
    <row r="197" spans="1:7" ht="24" customHeight="1" x14ac:dyDescent="0.2">
      <c r="A197" s="29" t="s">
        <v>508</v>
      </c>
      <c r="B197" s="30">
        <v>424</v>
      </c>
      <c r="C197" s="29" t="s">
        <v>565</v>
      </c>
      <c r="D197" s="31" t="s">
        <v>429</v>
      </c>
      <c r="E197" s="29" t="s">
        <v>459</v>
      </c>
      <c r="F197" s="30">
        <v>432</v>
      </c>
      <c r="G197" s="31" t="s">
        <v>568</v>
      </c>
    </row>
    <row r="198" spans="1:7" ht="24" customHeight="1" x14ac:dyDescent="0.2">
      <c r="A198" s="29" t="s">
        <v>508</v>
      </c>
      <c r="B198" s="30">
        <v>465</v>
      </c>
      <c r="C198" s="29" t="s">
        <v>554</v>
      </c>
      <c r="D198" s="31" t="s">
        <v>429</v>
      </c>
      <c r="E198" s="29" t="s">
        <v>452</v>
      </c>
      <c r="F198" s="30">
        <v>287</v>
      </c>
      <c r="G198" s="31" t="s">
        <v>422</v>
      </c>
    </row>
    <row r="199" spans="1:7" ht="24" customHeight="1" x14ac:dyDescent="0.2">
      <c r="A199" s="29" t="s">
        <v>508</v>
      </c>
      <c r="B199" s="30">
        <v>524</v>
      </c>
      <c r="C199" s="29" t="s">
        <v>563</v>
      </c>
      <c r="D199" s="31" t="s">
        <v>427</v>
      </c>
      <c r="E199" s="29" t="s">
        <v>421</v>
      </c>
      <c r="F199" s="30">
        <v>18</v>
      </c>
      <c r="G199" s="31" t="s">
        <v>422</v>
      </c>
    </row>
    <row r="200" spans="1:7" ht="24" customHeight="1" x14ac:dyDescent="0.2">
      <c r="A200" s="29" t="s">
        <v>508</v>
      </c>
      <c r="B200" s="30">
        <v>531</v>
      </c>
      <c r="C200" s="29" t="s">
        <v>559</v>
      </c>
      <c r="D200" s="31" t="s">
        <v>435</v>
      </c>
      <c r="E200" s="29" t="s">
        <v>452</v>
      </c>
      <c r="F200" s="30">
        <v>147</v>
      </c>
      <c r="G200" s="31" t="s">
        <v>569</v>
      </c>
    </row>
    <row r="201" spans="1:7" ht="24" customHeight="1" x14ac:dyDescent="0.2">
      <c r="A201" s="29" t="s">
        <v>508</v>
      </c>
      <c r="B201" s="30">
        <v>536</v>
      </c>
      <c r="C201" s="29" t="s">
        <v>559</v>
      </c>
      <c r="D201" s="31" t="s">
        <v>435</v>
      </c>
      <c r="E201" s="29" t="s">
        <v>452</v>
      </c>
      <c r="F201" s="30">
        <v>123</v>
      </c>
      <c r="G201" s="31" t="s">
        <v>570</v>
      </c>
    </row>
    <row r="202" spans="1:7" ht="24" customHeight="1" x14ac:dyDescent="0.2">
      <c r="A202" s="29" t="s">
        <v>508</v>
      </c>
      <c r="B202" s="30">
        <v>547</v>
      </c>
      <c r="C202" s="29" t="s">
        <v>563</v>
      </c>
      <c r="D202" s="31" t="s">
        <v>435</v>
      </c>
      <c r="E202" s="29" t="s">
        <v>509</v>
      </c>
      <c r="F202" s="30">
        <v>231</v>
      </c>
      <c r="G202" s="31" t="s">
        <v>571</v>
      </c>
    </row>
    <row r="203" spans="1:7" ht="24" customHeight="1" x14ac:dyDescent="0.2">
      <c r="A203" s="29" t="s">
        <v>508</v>
      </c>
      <c r="B203" s="30">
        <v>55</v>
      </c>
      <c r="C203" s="30">
        <v>182</v>
      </c>
      <c r="D203" s="31" t="s">
        <v>427</v>
      </c>
      <c r="E203" s="29" t="s">
        <v>452</v>
      </c>
      <c r="F203" s="30">
        <v>57</v>
      </c>
      <c r="G203" s="31" t="s">
        <v>422</v>
      </c>
    </row>
    <row r="204" spans="1:7" ht="24" customHeight="1" x14ac:dyDescent="0.2">
      <c r="A204" s="29" t="s">
        <v>508</v>
      </c>
      <c r="B204" s="30">
        <v>559</v>
      </c>
      <c r="C204" s="29" t="s">
        <v>559</v>
      </c>
      <c r="D204" s="31" t="s">
        <v>427</v>
      </c>
      <c r="E204" s="29" t="s">
        <v>421</v>
      </c>
      <c r="F204" s="30">
        <v>6</v>
      </c>
      <c r="G204" s="31" t="s">
        <v>422</v>
      </c>
    </row>
    <row r="205" spans="1:7" ht="24" customHeight="1" x14ac:dyDescent="0.2">
      <c r="A205" s="29" t="s">
        <v>508</v>
      </c>
      <c r="B205" s="30">
        <v>565</v>
      </c>
      <c r="C205" s="29" t="s">
        <v>559</v>
      </c>
      <c r="D205" s="31" t="s">
        <v>427</v>
      </c>
      <c r="E205" s="29" t="s">
        <v>452</v>
      </c>
      <c r="F205" s="30">
        <v>8</v>
      </c>
      <c r="G205" s="31" t="s">
        <v>572</v>
      </c>
    </row>
    <row r="206" spans="1:7" ht="24" customHeight="1" x14ac:dyDescent="0.2">
      <c r="A206" s="29" t="s">
        <v>508</v>
      </c>
      <c r="B206" s="30">
        <v>576</v>
      </c>
      <c r="C206" s="29" t="s">
        <v>559</v>
      </c>
      <c r="D206" s="31" t="s">
        <v>435</v>
      </c>
      <c r="E206" s="29" t="s">
        <v>459</v>
      </c>
      <c r="F206" s="30">
        <v>161</v>
      </c>
      <c r="G206" s="31" t="s">
        <v>573</v>
      </c>
    </row>
    <row r="207" spans="1:7" ht="24" customHeight="1" x14ac:dyDescent="0.2">
      <c r="A207" s="29" t="s">
        <v>508</v>
      </c>
      <c r="B207" s="30">
        <v>577</v>
      </c>
      <c r="C207" s="29" t="s">
        <v>559</v>
      </c>
      <c r="D207" s="31" t="s">
        <v>435</v>
      </c>
      <c r="E207" s="29" t="s">
        <v>459</v>
      </c>
      <c r="F207" s="30">
        <v>100</v>
      </c>
      <c r="G207" s="31" t="s">
        <v>574</v>
      </c>
    </row>
    <row r="208" spans="1:7" ht="24" customHeight="1" x14ac:dyDescent="0.2">
      <c r="A208" s="29" t="s">
        <v>508</v>
      </c>
      <c r="B208" s="30">
        <v>578</v>
      </c>
      <c r="C208" s="30">
        <v>849</v>
      </c>
      <c r="D208" s="31" t="s">
        <v>427</v>
      </c>
      <c r="E208" s="29" t="s">
        <v>459</v>
      </c>
      <c r="F208" s="30">
        <v>87</v>
      </c>
      <c r="G208" s="31" t="s">
        <v>422</v>
      </c>
    </row>
    <row r="209" spans="1:7" ht="24" customHeight="1" x14ac:dyDescent="0.2">
      <c r="A209" s="29" t="s">
        <v>508</v>
      </c>
      <c r="B209" s="30">
        <v>58</v>
      </c>
      <c r="C209" s="30">
        <v>182</v>
      </c>
      <c r="D209" s="31" t="s">
        <v>435</v>
      </c>
      <c r="E209" s="29" t="s">
        <v>452</v>
      </c>
      <c r="F209" s="30">
        <v>328</v>
      </c>
      <c r="G209" s="31" t="s">
        <v>575</v>
      </c>
    </row>
    <row r="210" spans="1:7" ht="24" customHeight="1" x14ac:dyDescent="0.2">
      <c r="A210" s="29" t="s">
        <v>508</v>
      </c>
      <c r="B210" s="30">
        <v>587</v>
      </c>
      <c r="C210" s="30">
        <v>856</v>
      </c>
      <c r="D210" s="31" t="s">
        <v>427</v>
      </c>
      <c r="E210" s="29" t="s">
        <v>452</v>
      </c>
      <c r="F210" s="30">
        <v>49</v>
      </c>
      <c r="G210" s="31" t="s">
        <v>422</v>
      </c>
    </row>
    <row r="211" spans="1:7" ht="24" customHeight="1" x14ac:dyDescent="0.2">
      <c r="A211" s="29" t="s">
        <v>508</v>
      </c>
      <c r="B211" s="30">
        <v>589</v>
      </c>
      <c r="C211" s="30">
        <v>849</v>
      </c>
      <c r="D211" s="31" t="s">
        <v>427</v>
      </c>
      <c r="E211" s="29" t="s">
        <v>452</v>
      </c>
      <c r="F211" s="30">
        <v>66</v>
      </c>
      <c r="G211" s="31" t="s">
        <v>422</v>
      </c>
    </row>
    <row r="212" spans="1:7" ht="24" customHeight="1" x14ac:dyDescent="0.2">
      <c r="A212" s="29" t="s">
        <v>508</v>
      </c>
      <c r="B212" s="30">
        <v>591</v>
      </c>
      <c r="C212" s="29" t="s">
        <v>559</v>
      </c>
      <c r="D212" s="31" t="s">
        <v>427</v>
      </c>
      <c r="E212" s="29" t="s">
        <v>452</v>
      </c>
      <c r="F212" s="30">
        <v>13</v>
      </c>
      <c r="G212" s="31" t="s">
        <v>422</v>
      </c>
    </row>
    <row r="213" spans="1:7" ht="24" customHeight="1" x14ac:dyDescent="0.2">
      <c r="A213" s="29" t="s">
        <v>508</v>
      </c>
      <c r="B213" s="30">
        <v>600</v>
      </c>
      <c r="C213" s="29" t="s">
        <v>559</v>
      </c>
      <c r="D213" s="31" t="s">
        <v>427</v>
      </c>
      <c r="E213" s="29" t="s">
        <v>452</v>
      </c>
      <c r="F213" s="30">
        <v>6</v>
      </c>
      <c r="G213" s="31" t="s">
        <v>422</v>
      </c>
    </row>
    <row r="214" spans="1:7" ht="24" customHeight="1" x14ac:dyDescent="0.2">
      <c r="A214" s="29" t="s">
        <v>508</v>
      </c>
      <c r="B214" s="30">
        <v>601</v>
      </c>
      <c r="C214" s="29" t="s">
        <v>559</v>
      </c>
      <c r="D214" s="31" t="s">
        <v>427</v>
      </c>
      <c r="E214" s="29" t="s">
        <v>452</v>
      </c>
      <c r="F214" s="30">
        <v>13</v>
      </c>
      <c r="G214" s="31" t="s">
        <v>422</v>
      </c>
    </row>
    <row r="215" spans="1:7" ht="24" customHeight="1" x14ac:dyDescent="0.2">
      <c r="A215" s="29" t="s">
        <v>508</v>
      </c>
      <c r="B215" s="30">
        <v>609</v>
      </c>
      <c r="C215" s="30">
        <v>849</v>
      </c>
      <c r="D215" s="31" t="s">
        <v>437</v>
      </c>
      <c r="E215" s="29" t="s">
        <v>452</v>
      </c>
      <c r="F215" s="30">
        <v>61</v>
      </c>
      <c r="G215" s="31" t="s">
        <v>422</v>
      </c>
    </row>
    <row r="216" spans="1:7" ht="24" customHeight="1" x14ac:dyDescent="0.2">
      <c r="A216" s="29" t="s">
        <v>508</v>
      </c>
      <c r="B216" s="30">
        <v>613</v>
      </c>
      <c r="C216" s="30">
        <v>849</v>
      </c>
      <c r="D216" s="31" t="s">
        <v>435</v>
      </c>
      <c r="E216" s="29" t="s">
        <v>509</v>
      </c>
      <c r="F216" s="30">
        <v>448</v>
      </c>
      <c r="G216" s="31" t="s">
        <v>576</v>
      </c>
    </row>
    <row r="217" spans="1:7" ht="24" customHeight="1" x14ac:dyDescent="0.2">
      <c r="A217" s="29" t="s">
        <v>508</v>
      </c>
      <c r="B217" s="30">
        <v>617</v>
      </c>
      <c r="C217" s="29" t="s">
        <v>559</v>
      </c>
      <c r="D217" s="31" t="s">
        <v>435</v>
      </c>
      <c r="E217" s="29" t="s">
        <v>459</v>
      </c>
      <c r="F217" s="30">
        <v>228</v>
      </c>
      <c r="G217" s="31" t="s">
        <v>577</v>
      </c>
    </row>
    <row r="218" spans="1:7" ht="24" customHeight="1" x14ac:dyDescent="0.2">
      <c r="A218" s="29" t="s">
        <v>508</v>
      </c>
      <c r="B218" s="30">
        <v>647</v>
      </c>
      <c r="C218" s="29" t="s">
        <v>578</v>
      </c>
      <c r="D218" s="31" t="s">
        <v>435</v>
      </c>
      <c r="E218" s="29" t="s">
        <v>579</v>
      </c>
      <c r="F218" s="30">
        <v>482</v>
      </c>
      <c r="G218" s="31" t="s">
        <v>580</v>
      </c>
    </row>
    <row r="219" spans="1:7" ht="24" customHeight="1" x14ac:dyDescent="0.2">
      <c r="A219" s="29" t="s">
        <v>508</v>
      </c>
      <c r="B219" s="30">
        <v>661</v>
      </c>
      <c r="C219" s="30">
        <v>858</v>
      </c>
      <c r="D219" s="31" t="s">
        <v>429</v>
      </c>
      <c r="E219" s="29" t="s">
        <v>509</v>
      </c>
      <c r="F219" s="30">
        <v>300</v>
      </c>
      <c r="G219" s="31" t="s">
        <v>581</v>
      </c>
    </row>
    <row r="220" spans="1:7" ht="24" customHeight="1" x14ac:dyDescent="0.2">
      <c r="A220" s="29" t="s">
        <v>508</v>
      </c>
      <c r="B220" s="30">
        <v>683</v>
      </c>
      <c r="C220" s="30">
        <v>718</v>
      </c>
      <c r="D220" s="31" t="s">
        <v>427</v>
      </c>
      <c r="E220" s="29" t="s">
        <v>452</v>
      </c>
      <c r="F220" s="30">
        <v>20</v>
      </c>
      <c r="G220" s="31" t="s">
        <v>422</v>
      </c>
    </row>
    <row r="221" spans="1:7" ht="24" customHeight="1" x14ac:dyDescent="0.2">
      <c r="A221" s="29" t="s">
        <v>508</v>
      </c>
      <c r="B221" s="30">
        <v>714</v>
      </c>
      <c r="C221" s="30">
        <v>880</v>
      </c>
      <c r="D221" s="31" t="s">
        <v>429</v>
      </c>
      <c r="E221" s="29" t="s">
        <v>459</v>
      </c>
      <c r="F221" s="30">
        <v>401</v>
      </c>
      <c r="G221" s="31" t="s">
        <v>582</v>
      </c>
    </row>
    <row r="222" spans="1:7" ht="24" customHeight="1" x14ac:dyDescent="0.2">
      <c r="A222" s="29" t="s">
        <v>508</v>
      </c>
      <c r="B222" s="30">
        <v>94</v>
      </c>
      <c r="C222" s="29" t="s">
        <v>511</v>
      </c>
      <c r="D222" s="31" t="s">
        <v>427</v>
      </c>
      <c r="E222" s="29" t="s">
        <v>421</v>
      </c>
      <c r="F222" s="30">
        <v>87</v>
      </c>
      <c r="G222" s="31" t="s">
        <v>422</v>
      </c>
    </row>
    <row r="223" spans="1:7" ht="24" customHeight="1" x14ac:dyDescent="0.2">
      <c r="A223" s="29" t="s">
        <v>508</v>
      </c>
      <c r="B223" s="30">
        <v>946</v>
      </c>
      <c r="C223" s="29" t="s">
        <v>583</v>
      </c>
      <c r="D223" s="31" t="s">
        <v>437</v>
      </c>
      <c r="E223" s="29" t="s">
        <v>452</v>
      </c>
      <c r="F223" s="30">
        <v>13</v>
      </c>
      <c r="G223" s="31" t="s">
        <v>422</v>
      </c>
    </row>
    <row r="224" spans="1:7" ht="24" customHeight="1" x14ac:dyDescent="0.2">
      <c r="A224" s="29" t="s">
        <v>508</v>
      </c>
      <c r="B224" s="30">
        <v>952</v>
      </c>
      <c r="C224" s="30">
        <v>938</v>
      </c>
      <c r="D224" s="31" t="s">
        <v>427</v>
      </c>
      <c r="E224" s="29" t="s">
        <v>509</v>
      </c>
      <c r="F224" s="30">
        <v>237</v>
      </c>
      <c r="G224" s="31" t="s">
        <v>584</v>
      </c>
    </row>
    <row r="225" spans="1:7" ht="24" customHeight="1" x14ac:dyDescent="0.2">
      <c r="A225" s="29" t="s">
        <v>508</v>
      </c>
      <c r="B225" s="30">
        <v>953</v>
      </c>
      <c r="C225" s="30">
        <v>938</v>
      </c>
      <c r="D225" s="31" t="s">
        <v>427</v>
      </c>
      <c r="E225" s="29" t="s">
        <v>459</v>
      </c>
      <c r="F225" s="30">
        <v>73</v>
      </c>
      <c r="G225" s="31" t="s">
        <v>422</v>
      </c>
    </row>
    <row r="226" spans="1:7" ht="24" customHeight="1" x14ac:dyDescent="0.2">
      <c r="A226" s="29" t="s">
        <v>508</v>
      </c>
      <c r="B226" s="30">
        <v>954</v>
      </c>
      <c r="C226" s="30">
        <v>938</v>
      </c>
      <c r="D226" s="31" t="s">
        <v>427</v>
      </c>
      <c r="E226" s="29" t="s">
        <v>452</v>
      </c>
      <c r="F226" s="30">
        <v>82</v>
      </c>
      <c r="G226" s="31" t="s">
        <v>422</v>
      </c>
    </row>
    <row r="227" spans="1:7" ht="24" customHeight="1" x14ac:dyDescent="0.2">
      <c r="A227" s="29" t="s">
        <v>508</v>
      </c>
      <c r="B227" s="30">
        <v>975</v>
      </c>
      <c r="C227" s="29" t="s">
        <v>585</v>
      </c>
      <c r="D227" s="31" t="s">
        <v>427</v>
      </c>
      <c r="E227" s="29" t="s">
        <v>452</v>
      </c>
      <c r="F227" s="30">
        <v>318</v>
      </c>
      <c r="G227" s="31" t="s">
        <v>422</v>
      </c>
    </row>
    <row r="228" spans="1:7" ht="24" customHeight="1" x14ac:dyDescent="0.2">
      <c r="A228" s="29" t="s">
        <v>508</v>
      </c>
      <c r="B228" s="30">
        <v>983</v>
      </c>
      <c r="C228" s="29" t="s">
        <v>583</v>
      </c>
      <c r="D228" s="31" t="s">
        <v>435</v>
      </c>
      <c r="E228" s="29" t="s">
        <v>459</v>
      </c>
      <c r="F228" s="30">
        <v>147</v>
      </c>
      <c r="G228" s="31" t="s">
        <v>586</v>
      </c>
    </row>
    <row r="229" spans="1:7" ht="24" customHeight="1" x14ac:dyDescent="0.2">
      <c r="A229" s="29" t="s">
        <v>587</v>
      </c>
      <c r="B229" s="30">
        <v>36</v>
      </c>
      <c r="C229" s="30">
        <v>45</v>
      </c>
      <c r="D229" s="31" t="s">
        <v>429</v>
      </c>
      <c r="E229" s="29" t="s">
        <v>442</v>
      </c>
      <c r="F229" s="30">
        <v>372</v>
      </c>
      <c r="G229" s="31" t="s">
        <v>588</v>
      </c>
    </row>
    <row r="230" spans="1:7" ht="24" customHeight="1" x14ac:dyDescent="0.2">
      <c r="A230" s="29" t="s">
        <v>587</v>
      </c>
      <c r="B230" s="30">
        <v>37</v>
      </c>
      <c r="C230" s="30">
        <v>45</v>
      </c>
      <c r="D230" s="31" t="s">
        <v>427</v>
      </c>
      <c r="E230" s="29" t="s">
        <v>421</v>
      </c>
      <c r="F230" s="30">
        <v>81</v>
      </c>
      <c r="G230" s="31" t="s">
        <v>422</v>
      </c>
    </row>
    <row r="231" spans="1:7" ht="24" customHeight="1" x14ac:dyDescent="0.2">
      <c r="A231" s="29" t="s">
        <v>587</v>
      </c>
      <c r="B231" s="30">
        <v>38</v>
      </c>
      <c r="C231" s="30">
        <v>45</v>
      </c>
      <c r="D231" s="31" t="s">
        <v>429</v>
      </c>
      <c r="E231" s="29" t="s">
        <v>421</v>
      </c>
      <c r="F231" s="30">
        <v>105</v>
      </c>
      <c r="G231" s="31" t="s">
        <v>422</v>
      </c>
    </row>
    <row r="232" spans="1:7" ht="24" customHeight="1" x14ac:dyDescent="0.2">
      <c r="A232" s="29" t="s">
        <v>589</v>
      </c>
      <c r="B232" s="30">
        <v>56</v>
      </c>
      <c r="C232" s="167" t="s">
        <v>2395</v>
      </c>
      <c r="D232" s="31" t="s">
        <v>435</v>
      </c>
      <c r="E232" s="29" t="s">
        <v>452</v>
      </c>
      <c r="F232" s="30">
        <v>71</v>
      </c>
      <c r="G232" s="31" t="s">
        <v>590</v>
      </c>
    </row>
    <row r="233" spans="1:7" ht="24" customHeight="1" x14ac:dyDescent="0.2">
      <c r="A233" s="29" t="s">
        <v>589</v>
      </c>
      <c r="B233" s="30">
        <v>57</v>
      </c>
      <c r="C233" s="167" t="s">
        <v>2395</v>
      </c>
      <c r="D233" s="31" t="s">
        <v>498</v>
      </c>
      <c r="E233" s="29" t="s">
        <v>452</v>
      </c>
      <c r="F233" s="30">
        <v>83</v>
      </c>
      <c r="G233" s="31" t="s">
        <v>422</v>
      </c>
    </row>
    <row r="234" spans="1:7" ht="24" customHeight="1" x14ac:dyDescent="0.2">
      <c r="A234" s="29" t="s">
        <v>589</v>
      </c>
      <c r="B234" s="30">
        <v>58</v>
      </c>
      <c r="C234" s="167" t="s">
        <v>2395</v>
      </c>
      <c r="D234" s="31" t="s">
        <v>498</v>
      </c>
      <c r="E234" s="29" t="s">
        <v>452</v>
      </c>
      <c r="F234" s="30">
        <v>22</v>
      </c>
      <c r="G234" s="31" t="s">
        <v>422</v>
      </c>
    </row>
    <row r="235" spans="1:7" ht="24" customHeight="1" x14ac:dyDescent="0.2">
      <c r="A235" s="29" t="s">
        <v>589</v>
      </c>
      <c r="B235" s="30">
        <v>88</v>
      </c>
      <c r="C235" s="29" t="s">
        <v>591</v>
      </c>
      <c r="D235" s="31" t="s">
        <v>427</v>
      </c>
      <c r="E235" s="29" t="s">
        <v>452</v>
      </c>
      <c r="F235" s="30">
        <v>207</v>
      </c>
      <c r="G235" s="31" t="s">
        <v>592</v>
      </c>
    </row>
    <row r="236" spans="1:7" ht="24" customHeight="1" x14ac:dyDescent="0.2">
      <c r="A236" s="29" t="s">
        <v>589</v>
      </c>
      <c r="B236" s="30">
        <v>9</v>
      </c>
      <c r="C236" s="29" t="s">
        <v>593</v>
      </c>
      <c r="D236" s="31" t="s">
        <v>427</v>
      </c>
      <c r="E236" s="29" t="s">
        <v>452</v>
      </c>
      <c r="F236" s="30">
        <v>52</v>
      </c>
      <c r="G236" s="31" t="s">
        <v>422</v>
      </c>
    </row>
    <row r="237" spans="1:7" ht="24" customHeight="1" x14ac:dyDescent="0.2">
      <c r="A237" s="29" t="s">
        <v>594</v>
      </c>
      <c r="B237" s="30">
        <v>109</v>
      </c>
      <c r="C237" s="29" t="s">
        <v>595</v>
      </c>
      <c r="D237" s="31" t="s">
        <v>427</v>
      </c>
      <c r="E237" s="29" t="s">
        <v>421</v>
      </c>
      <c r="F237" s="30">
        <v>60</v>
      </c>
      <c r="G237" s="31" t="s">
        <v>422</v>
      </c>
    </row>
    <row r="238" spans="1:7" ht="24" customHeight="1" x14ac:dyDescent="0.2">
      <c r="A238" s="29" t="s">
        <v>594</v>
      </c>
      <c r="B238" s="30">
        <v>110</v>
      </c>
      <c r="C238" s="29" t="s">
        <v>595</v>
      </c>
      <c r="D238" s="31" t="s">
        <v>427</v>
      </c>
      <c r="E238" s="29" t="s">
        <v>421</v>
      </c>
      <c r="F238" s="30">
        <v>16</v>
      </c>
      <c r="G238" s="31" t="s">
        <v>422</v>
      </c>
    </row>
    <row r="239" spans="1:7" ht="24" customHeight="1" x14ac:dyDescent="0.2">
      <c r="A239" s="29" t="s">
        <v>594</v>
      </c>
      <c r="B239" s="30">
        <v>111</v>
      </c>
      <c r="C239" s="29" t="s">
        <v>595</v>
      </c>
      <c r="D239" s="31" t="s">
        <v>427</v>
      </c>
      <c r="E239" s="29" t="s">
        <v>421</v>
      </c>
      <c r="F239" s="30">
        <v>263</v>
      </c>
      <c r="G239" s="31" t="s">
        <v>422</v>
      </c>
    </row>
    <row r="240" spans="1:7" ht="24" customHeight="1" x14ac:dyDescent="0.2">
      <c r="A240" s="29" t="s">
        <v>594</v>
      </c>
      <c r="B240" s="30">
        <v>121</v>
      </c>
      <c r="C240" s="29" t="s">
        <v>596</v>
      </c>
      <c r="D240" s="31" t="s">
        <v>427</v>
      </c>
      <c r="E240" s="29" t="s">
        <v>421</v>
      </c>
      <c r="F240" s="30">
        <v>77</v>
      </c>
      <c r="G240" s="31" t="s">
        <v>422</v>
      </c>
    </row>
    <row r="241" spans="1:7" ht="24" customHeight="1" x14ac:dyDescent="0.2">
      <c r="A241" s="29" t="s">
        <v>594</v>
      </c>
      <c r="B241" s="30">
        <v>122</v>
      </c>
      <c r="C241" s="29" t="s">
        <v>596</v>
      </c>
      <c r="D241" s="31" t="s">
        <v>427</v>
      </c>
      <c r="E241" s="29" t="s">
        <v>421</v>
      </c>
      <c r="F241" s="30">
        <v>29</v>
      </c>
      <c r="G241" s="31" t="s">
        <v>422</v>
      </c>
    </row>
    <row r="242" spans="1:7" ht="24" customHeight="1" x14ac:dyDescent="0.2">
      <c r="A242" s="29" t="s">
        <v>594</v>
      </c>
      <c r="B242" s="30">
        <v>123</v>
      </c>
      <c r="C242" s="29" t="s">
        <v>596</v>
      </c>
      <c r="D242" s="31" t="s">
        <v>427</v>
      </c>
      <c r="E242" s="29" t="s">
        <v>421</v>
      </c>
      <c r="F242" s="30">
        <v>15</v>
      </c>
      <c r="G242" s="31" t="s">
        <v>422</v>
      </c>
    </row>
    <row r="243" spans="1:7" ht="24" customHeight="1" x14ac:dyDescent="0.2">
      <c r="A243" s="29" t="s">
        <v>594</v>
      </c>
      <c r="B243" s="30">
        <v>2</v>
      </c>
      <c r="C243" s="29" t="s">
        <v>596</v>
      </c>
      <c r="D243" s="31" t="s">
        <v>435</v>
      </c>
      <c r="E243" s="29" t="s">
        <v>459</v>
      </c>
      <c r="F243" s="30">
        <v>305</v>
      </c>
      <c r="G243" s="31" t="s">
        <v>597</v>
      </c>
    </row>
    <row r="244" spans="1:7" ht="24" customHeight="1" x14ac:dyDescent="0.2">
      <c r="A244" s="29" t="s">
        <v>594</v>
      </c>
      <c r="B244" s="30">
        <v>249</v>
      </c>
      <c r="C244" s="29" t="s">
        <v>598</v>
      </c>
      <c r="D244" s="31" t="s">
        <v>427</v>
      </c>
      <c r="E244" s="29" t="s">
        <v>421</v>
      </c>
      <c r="F244" s="30">
        <v>140</v>
      </c>
      <c r="G244" s="31" t="s">
        <v>422</v>
      </c>
    </row>
    <row r="245" spans="1:7" ht="24" customHeight="1" x14ac:dyDescent="0.2">
      <c r="A245" s="29" t="s">
        <v>599</v>
      </c>
      <c r="B245" s="30">
        <v>1</v>
      </c>
      <c r="C245" s="29" t="s">
        <v>600</v>
      </c>
      <c r="D245" s="31" t="s">
        <v>427</v>
      </c>
      <c r="E245" s="29" t="s">
        <v>421</v>
      </c>
      <c r="F245" s="30">
        <v>79</v>
      </c>
      <c r="G245" s="31" t="s">
        <v>422</v>
      </c>
    </row>
    <row r="246" spans="1:7" ht="24" customHeight="1" x14ac:dyDescent="0.2">
      <c r="A246" s="29" t="s">
        <v>599</v>
      </c>
      <c r="B246" s="30">
        <v>146</v>
      </c>
      <c r="C246" s="29" t="s">
        <v>601</v>
      </c>
      <c r="D246" s="31" t="s">
        <v>435</v>
      </c>
      <c r="E246" s="29" t="s">
        <v>425</v>
      </c>
      <c r="F246" s="30">
        <v>188</v>
      </c>
      <c r="G246" s="31" t="s">
        <v>602</v>
      </c>
    </row>
    <row r="247" spans="1:7" ht="24" customHeight="1" x14ac:dyDescent="0.2">
      <c r="A247" s="29" t="s">
        <v>599</v>
      </c>
      <c r="B247" s="30">
        <v>147</v>
      </c>
      <c r="C247" s="29" t="s">
        <v>601</v>
      </c>
      <c r="D247" s="31" t="s">
        <v>427</v>
      </c>
      <c r="E247" s="29" t="s">
        <v>421</v>
      </c>
      <c r="F247" s="30">
        <v>102</v>
      </c>
      <c r="G247" s="31" t="s">
        <v>422</v>
      </c>
    </row>
    <row r="248" spans="1:7" ht="24" customHeight="1" x14ac:dyDescent="0.2">
      <c r="A248" s="29" t="s">
        <v>599</v>
      </c>
      <c r="B248" s="30">
        <v>148</v>
      </c>
      <c r="C248" s="29" t="s">
        <v>601</v>
      </c>
      <c r="D248" s="31" t="s">
        <v>427</v>
      </c>
      <c r="E248" s="29" t="s">
        <v>421</v>
      </c>
      <c r="F248" s="30">
        <v>25</v>
      </c>
      <c r="G248" s="31" t="s">
        <v>422</v>
      </c>
    </row>
    <row r="249" spans="1:7" ht="24" customHeight="1" x14ac:dyDescent="0.2">
      <c r="A249" s="29" t="s">
        <v>599</v>
      </c>
      <c r="B249" s="30">
        <v>31</v>
      </c>
      <c r="C249" s="29" t="s">
        <v>603</v>
      </c>
      <c r="D249" s="31" t="s">
        <v>498</v>
      </c>
      <c r="E249" s="29" t="s">
        <v>421</v>
      </c>
      <c r="F249" s="30">
        <v>166</v>
      </c>
      <c r="G249" s="31" t="s">
        <v>604</v>
      </c>
    </row>
    <row r="250" spans="1:7" ht="24" customHeight="1" x14ac:dyDescent="0.2">
      <c r="A250" s="29" t="s">
        <v>599</v>
      </c>
      <c r="B250" s="30">
        <v>71</v>
      </c>
      <c r="C250" s="29" t="s">
        <v>605</v>
      </c>
      <c r="D250" s="31" t="s">
        <v>427</v>
      </c>
      <c r="E250" s="29" t="s">
        <v>421</v>
      </c>
      <c r="F250" s="30">
        <v>212</v>
      </c>
      <c r="G250" s="31" t="s">
        <v>606</v>
      </c>
    </row>
    <row r="251" spans="1:7" ht="24" customHeight="1" x14ac:dyDescent="0.2">
      <c r="A251" s="29" t="s">
        <v>607</v>
      </c>
      <c r="B251" s="30">
        <v>210</v>
      </c>
      <c r="C251" s="29" t="s">
        <v>608</v>
      </c>
      <c r="D251" s="31" t="s">
        <v>427</v>
      </c>
      <c r="E251" s="29" t="s">
        <v>442</v>
      </c>
      <c r="F251" s="30">
        <v>96</v>
      </c>
      <c r="G251" s="31" t="s">
        <v>422</v>
      </c>
    </row>
    <row r="252" spans="1:7" ht="24" customHeight="1" x14ac:dyDescent="0.2">
      <c r="A252" s="29" t="s">
        <v>607</v>
      </c>
      <c r="B252" s="30">
        <v>246</v>
      </c>
      <c r="C252" s="29" t="s">
        <v>608</v>
      </c>
      <c r="D252" s="31" t="s">
        <v>427</v>
      </c>
      <c r="E252" s="29" t="s">
        <v>421</v>
      </c>
      <c r="F252" s="30">
        <v>8</v>
      </c>
      <c r="G252" s="31" t="s">
        <v>422</v>
      </c>
    </row>
    <row r="253" spans="1:7" ht="24" customHeight="1" x14ac:dyDescent="0.2">
      <c r="A253" s="29" t="s">
        <v>607</v>
      </c>
      <c r="B253" s="30">
        <v>247</v>
      </c>
      <c r="C253" s="29" t="s">
        <v>608</v>
      </c>
      <c r="D253" s="31" t="s">
        <v>437</v>
      </c>
      <c r="E253" s="29" t="s">
        <v>421</v>
      </c>
      <c r="F253" s="30">
        <v>14</v>
      </c>
      <c r="G253" s="31" t="s">
        <v>422</v>
      </c>
    </row>
    <row r="254" spans="1:7" ht="24" customHeight="1" x14ac:dyDescent="0.2">
      <c r="A254" s="29" t="s">
        <v>607</v>
      </c>
      <c r="B254" s="30">
        <v>9</v>
      </c>
      <c r="C254" s="29" t="s">
        <v>608</v>
      </c>
      <c r="D254" s="31" t="s">
        <v>435</v>
      </c>
      <c r="E254" s="29" t="s">
        <v>425</v>
      </c>
      <c r="F254" s="30">
        <v>184</v>
      </c>
      <c r="G254" s="31" t="s">
        <v>609</v>
      </c>
    </row>
    <row r="255" spans="1:7" ht="24" customHeight="1" x14ac:dyDescent="0.2">
      <c r="A255" s="29" t="s">
        <v>607</v>
      </c>
      <c r="B255" s="30">
        <v>96</v>
      </c>
      <c r="C255" s="29" t="s">
        <v>610</v>
      </c>
      <c r="D255" s="31" t="s">
        <v>435</v>
      </c>
      <c r="E255" s="29" t="s">
        <v>425</v>
      </c>
      <c r="F255" s="30">
        <v>222</v>
      </c>
      <c r="G255" s="31" t="s">
        <v>611</v>
      </c>
    </row>
    <row r="256" spans="1:7" ht="24" customHeight="1" x14ac:dyDescent="0.2">
      <c r="A256" s="29" t="s">
        <v>607</v>
      </c>
      <c r="B256" s="30">
        <v>97</v>
      </c>
      <c r="C256" s="29" t="s">
        <v>610</v>
      </c>
      <c r="D256" s="31" t="s">
        <v>427</v>
      </c>
      <c r="E256" s="29" t="s">
        <v>421</v>
      </c>
      <c r="F256" s="30">
        <v>116</v>
      </c>
      <c r="G256" s="31" t="s">
        <v>422</v>
      </c>
    </row>
    <row r="257" spans="1:7" ht="24" customHeight="1" x14ac:dyDescent="0.2">
      <c r="A257" s="29" t="s">
        <v>612</v>
      </c>
      <c r="B257" s="30">
        <v>192</v>
      </c>
      <c r="C257" s="29" t="s">
        <v>613</v>
      </c>
      <c r="D257" s="31" t="s">
        <v>427</v>
      </c>
      <c r="E257" s="29" t="s">
        <v>421</v>
      </c>
      <c r="F257" s="30">
        <v>185</v>
      </c>
      <c r="G257" s="31" t="s">
        <v>614</v>
      </c>
    </row>
    <row r="258" spans="1:7" ht="24" customHeight="1" x14ac:dyDescent="0.2">
      <c r="A258" s="29" t="s">
        <v>612</v>
      </c>
      <c r="B258" s="30">
        <v>2</v>
      </c>
      <c r="C258" s="29" t="s">
        <v>615</v>
      </c>
      <c r="D258" s="31" t="s">
        <v>435</v>
      </c>
      <c r="E258" s="29" t="s">
        <v>425</v>
      </c>
      <c r="F258" s="30">
        <v>72</v>
      </c>
      <c r="G258" s="31" t="s">
        <v>616</v>
      </c>
    </row>
    <row r="259" spans="1:7" ht="24" customHeight="1" x14ac:dyDescent="0.2">
      <c r="A259" s="29" t="s">
        <v>612</v>
      </c>
      <c r="B259" s="30">
        <v>69</v>
      </c>
      <c r="C259" s="29" t="s">
        <v>615</v>
      </c>
      <c r="D259" s="31" t="s">
        <v>427</v>
      </c>
      <c r="E259" s="29" t="s">
        <v>421</v>
      </c>
      <c r="F259" s="30">
        <v>43</v>
      </c>
      <c r="G259" s="31" t="s">
        <v>422</v>
      </c>
    </row>
    <row r="260" spans="1:7" ht="24" customHeight="1" x14ac:dyDescent="0.2">
      <c r="A260" s="29" t="s">
        <v>612</v>
      </c>
      <c r="B260" s="30">
        <v>70</v>
      </c>
      <c r="C260" s="29" t="s">
        <v>615</v>
      </c>
      <c r="D260" s="31" t="s">
        <v>427</v>
      </c>
      <c r="E260" s="29" t="s">
        <v>421</v>
      </c>
      <c r="F260" s="30">
        <v>71</v>
      </c>
      <c r="G260" s="31" t="s">
        <v>422</v>
      </c>
    </row>
    <row r="261" spans="1:7" ht="24" customHeight="1" x14ac:dyDescent="0.2">
      <c r="A261" s="29" t="s">
        <v>612</v>
      </c>
      <c r="B261" s="30">
        <v>71</v>
      </c>
      <c r="C261" s="29" t="s">
        <v>615</v>
      </c>
      <c r="D261" s="31" t="s">
        <v>427</v>
      </c>
      <c r="E261" s="29" t="s">
        <v>421</v>
      </c>
      <c r="F261" s="30">
        <v>41</v>
      </c>
      <c r="G261" s="31" t="s">
        <v>422</v>
      </c>
    </row>
    <row r="262" spans="1:7" ht="24" customHeight="1" x14ac:dyDescent="0.2">
      <c r="A262" s="29" t="s">
        <v>617</v>
      </c>
      <c r="B262" s="30">
        <v>103</v>
      </c>
      <c r="C262" s="30">
        <v>179</v>
      </c>
      <c r="D262" s="31" t="s">
        <v>427</v>
      </c>
      <c r="E262" s="29" t="s">
        <v>421</v>
      </c>
      <c r="F262" s="30">
        <v>9</v>
      </c>
      <c r="G262" s="31" t="s">
        <v>422</v>
      </c>
    </row>
    <row r="263" spans="1:7" ht="24" customHeight="1" x14ac:dyDescent="0.2">
      <c r="A263" s="29" t="s">
        <v>617</v>
      </c>
      <c r="B263" s="30">
        <v>40</v>
      </c>
      <c r="C263" s="30">
        <v>179</v>
      </c>
      <c r="D263" s="31" t="s">
        <v>427</v>
      </c>
      <c r="E263" s="29" t="s">
        <v>421</v>
      </c>
      <c r="F263" s="30">
        <v>132</v>
      </c>
      <c r="G263" s="31" t="s">
        <v>422</v>
      </c>
    </row>
    <row r="264" spans="1:7" ht="24" customHeight="1" x14ac:dyDescent="0.2">
      <c r="A264" s="29" t="s">
        <v>618</v>
      </c>
      <c r="B264" s="30">
        <v>1</v>
      </c>
      <c r="C264" s="29" t="s">
        <v>619</v>
      </c>
      <c r="D264" s="31" t="s">
        <v>429</v>
      </c>
      <c r="E264" s="29" t="s">
        <v>421</v>
      </c>
      <c r="F264" s="30">
        <v>718</v>
      </c>
      <c r="G264" s="31" t="s">
        <v>620</v>
      </c>
    </row>
    <row r="265" spans="1:7" ht="24" customHeight="1" x14ac:dyDescent="0.2">
      <c r="A265" s="29" t="s">
        <v>618</v>
      </c>
      <c r="B265" s="30">
        <v>15</v>
      </c>
      <c r="C265" s="29" t="s">
        <v>621</v>
      </c>
      <c r="D265" s="31" t="s">
        <v>435</v>
      </c>
      <c r="E265" s="29" t="s">
        <v>421</v>
      </c>
      <c r="F265" s="30">
        <v>137</v>
      </c>
      <c r="G265" s="31" t="s">
        <v>622</v>
      </c>
    </row>
    <row r="266" spans="1:7" ht="24" customHeight="1" x14ac:dyDescent="0.2">
      <c r="A266" s="29" t="s">
        <v>618</v>
      </c>
      <c r="B266" s="30">
        <v>16</v>
      </c>
      <c r="C266" s="29" t="s">
        <v>621</v>
      </c>
      <c r="D266" s="31" t="s">
        <v>427</v>
      </c>
      <c r="E266" s="29" t="s">
        <v>421</v>
      </c>
      <c r="F266" s="30">
        <v>51</v>
      </c>
      <c r="G266" s="31" t="s">
        <v>422</v>
      </c>
    </row>
    <row r="267" spans="1:7" ht="24" customHeight="1" x14ac:dyDescent="0.2">
      <c r="A267" s="29" t="s">
        <v>618</v>
      </c>
      <c r="B267" s="30">
        <v>17</v>
      </c>
      <c r="C267" s="29" t="s">
        <v>621</v>
      </c>
      <c r="D267" s="31" t="s">
        <v>427</v>
      </c>
      <c r="E267" s="29" t="s">
        <v>421</v>
      </c>
      <c r="F267" s="30">
        <v>17</v>
      </c>
      <c r="G267" s="31" t="s">
        <v>422</v>
      </c>
    </row>
    <row r="268" spans="1:7" ht="24" customHeight="1" x14ac:dyDescent="0.2">
      <c r="A268" s="29" t="s">
        <v>618</v>
      </c>
      <c r="B268" s="30">
        <v>18</v>
      </c>
      <c r="C268" s="29" t="s">
        <v>621</v>
      </c>
      <c r="D268" s="31" t="s">
        <v>427</v>
      </c>
      <c r="E268" s="29" t="s">
        <v>421</v>
      </c>
      <c r="F268" s="30">
        <v>27</v>
      </c>
      <c r="G268" s="31" t="s">
        <v>422</v>
      </c>
    </row>
    <row r="269" spans="1:7" ht="24" customHeight="1" x14ac:dyDescent="0.2">
      <c r="A269" s="29" t="s">
        <v>618</v>
      </c>
      <c r="B269" s="30">
        <v>9</v>
      </c>
      <c r="C269" s="29" t="s">
        <v>619</v>
      </c>
      <c r="D269" s="31" t="s">
        <v>427</v>
      </c>
      <c r="E269" s="29" t="s">
        <v>421</v>
      </c>
      <c r="F269" s="30">
        <v>33</v>
      </c>
      <c r="G269" s="31" t="s">
        <v>422</v>
      </c>
    </row>
    <row r="270" spans="1:7" ht="24" customHeight="1" x14ac:dyDescent="0.2">
      <c r="A270" s="29" t="s">
        <v>623</v>
      </c>
      <c r="B270" s="30">
        <v>157</v>
      </c>
      <c r="C270" s="29" t="s">
        <v>624</v>
      </c>
      <c r="D270" s="31" t="s">
        <v>427</v>
      </c>
      <c r="E270" s="29" t="s">
        <v>452</v>
      </c>
      <c r="F270" s="30">
        <v>3</v>
      </c>
      <c r="G270" s="31" t="s">
        <v>422</v>
      </c>
    </row>
    <row r="271" spans="1:7" ht="24" customHeight="1" x14ac:dyDescent="0.2">
      <c r="A271" s="29" t="s">
        <v>623</v>
      </c>
      <c r="B271" s="30">
        <v>159</v>
      </c>
      <c r="C271" s="29" t="s">
        <v>624</v>
      </c>
      <c r="D271" s="31" t="s">
        <v>427</v>
      </c>
      <c r="E271" s="29" t="s">
        <v>452</v>
      </c>
      <c r="F271" s="30">
        <v>6</v>
      </c>
      <c r="G271" s="31" t="s">
        <v>422</v>
      </c>
    </row>
    <row r="272" spans="1:7" ht="24" customHeight="1" x14ac:dyDescent="0.2">
      <c r="A272" s="29" t="s">
        <v>623</v>
      </c>
      <c r="B272" s="30">
        <v>160</v>
      </c>
      <c r="C272" s="29" t="s">
        <v>625</v>
      </c>
      <c r="D272" s="31" t="s">
        <v>427</v>
      </c>
      <c r="E272" s="29" t="s">
        <v>452</v>
      </c>
      <c r="F272" s="30">
        <v>10</v>
      </c>
      <c r="G272" s="31" t="s">
        <v>422</v>
      </c>
    </row>
    <row r="273" spans="1:7" ht="24" customHeight="1" x14ac:dyDescent="0.2">
      <c r="A273" s="29" t="s">
        <v>623</v>
      </c>
      <c r="B273" s="30">
        <v>183</v>
      </c>
      <c r="C273" s="29" t="s">
        <v>626</v>
      </c>
      <c r="D273" s="31" t="s">
        <v>427</v>
      </c>
      <c r="E273" s="29" t="s">
        <v>452</v>
      </c>
      <c r="F273" s="30">
        <v>338</v>
      </c>
      <c r="G273" s="31" t="s">
        <v>627</v>
      </c>
    </row>
    <row r="274" spans="1:7" ht="24" customHeight="1" x14ac:dyDescent="0.2">
      <c r="A274" s="29" t="s">
        <v>623</v>
      </c>
      <c r="B274" s="30">
        <v>34</v>
      </c>
      <c r="C274" s="30">
        <v>318</v>
      </c>
      <c r="D274" s="31" t="s">
        <v>424</v>
      </c>
      <c r="E274" s="29" t="s">
        <v>442</v>
      </c>
      <c r="F274" s="30">
        <v>204</v>
      </c>
      <c r="G274" s="31" t="s">
        <v>628</v>
      </c>
    </row>
    <row r="275" spans="1:7" ht="24" customHeight="1" x14ac:dyDescent="0.2">
      <c r="A275" s="29" t="s">
        <v>623</v>
      </c>
      <c r="B275" s="30">
        <v>35</v>
      </c>
      <c r="C275" s="30">
        <v>318</v>
      </c>
      <c r="D275" s="31" t="s">
        <v>427</v>
      </c>
      <c r="E275" s="29" t="s">
        <v>452</v>
      </c>
      <c r="F275" s="30">
        <v>113</v>
      </c>
      <c r="G275" s="31" t="s">
        <v>422</v>
      </c>
    </row>
    <row r="276" spans="1:7" ht="24" customHeight="1" x14ac:dyDescent="0.2">
      <c r="A276" s="29" t="s">
        <v>623</v>
      </c>
      <c r="B276" s="30">
        <v>375</v>
      </c>
      <c r="C276" s="29" t="s">
        <v>629</v>
      </c>
      <c r="D276" s="31" t="s">
        <v>429</v>
      </c>
      <c r="E276" s="29" t="s">
        <v>421</v>
      </c>
      <c r="F276" s="30">
        <v>160</v>
      </c>
      <c r="G276" s="31" t="s">
        <v>630</v>
      </c>
    </row>
    <row r="277" spans="1:7" ht="24" customHeight="1" x14ac:dyDescent="0.2">
      <c r="A277" s="29" t="s">
        <v>623</v>
      </c>
      <c r="B277" s="30">
        <v>379</v>
      </c>
      <c r="C277" s="29" t="s">
        <v>2405</v>
      </c>
      <c r="D277" s="31" t="s">
        <v>2406</v>
      </c>
      <c r="E277" s="29" t="s">
        <v>2401</v>
      </c>
      <c r="F277" s="30">
        <v>58</v>
      </c>
      <c r="G277" s="31"/>
    </row>
    <row r="278" spans="1:7" ht="24" customHeight="1" x14ac:dyDescent="0.2">
      <c r="A278" s="29" t="s">
        <v>623</v>
      </c>
      <c r="B278" s="30">
        <v>47</v>
      </c>
      <c r="C278" s="29" t="s">
        <v>631</v>
      </c>
      <c r="D278" s="31" t="s">
        <v>435</v>
      </c>
      <c r="E278" s="29" t="s">
        <v>421</v>
      </c>
      <c r="F278" s="30">
        <v>81</v>
      </c>
      <c r="G278" s="31" t="s">
        <v>632</v>
      </c>
    </row>
    <row r="279" spans="1:7" ht="24" customHeight="1" x14ac:dyDescent="0.2">
      <c r="A279" s="29" t="s">
        <v>623</v>
      </c>
      <c r="B279" s="30">
        <v>5</v>
      </c>
      <c r="C279" s="29" t="s">
        <v>633</v>
      </c>
      <c r="D279" s="31" t="s">
        <v>498</v>
      </c>
      <c r="E279" s="29" t="s">
        <v>452</v>
      </c>
      <c r="F279" s="30">
        <v>16</v>
      </c>
      <c r="G279" s="31" t="s">
        <v>422</v>
      </c>
    </row>
    <row r="280" spans="1:7" ht="24" customHeight="1" x14ac:dyDescent="0.2">
      <c r="A280" s="29" t="s">
        <v>623</v>
      </c>
      <c r="B280" s="30">
        <v>59</v>
      </c>
      <c r="C280" s="29" t="s">
        <v>624</v>
      </c>
      <c r="D280" s="31" t="s">
        <v>427</v>
      </c>
      <c r="E280" s="29" t="s">
        <v>452</v>
      </c>
      <c r="F280" s="30">
        <v>79</v>
      </c>
      <c r="G280" s="31" t="s">
        <v>422</v>
      </c>
    </row>
    <row r="281" spans="1:7" ht="24" customHeight="1" x14ac:dyDescent="0.2">
      <c r="A281" s="29" t="s">
        <v>623</v>
      </c>
      <c r="B281" s="30">
        <v>60</v>
      </c>
      <c r="C281" s="29" t="s">
        <v>625</v>
      </c>
      <c r="D281" s="31" t="s">
        <v>427</v>
      </c>
      <c r="E281" s="29" t="s">
        <v>452</v>
      </c>
      <c r="F281" s="30">
        <v>62</v>
      </c>
      <c r="G281" s="31" t="s">
        <v>422</v>
      </c>
    </row>
    <row r="282" spans="1:7" ht="24" customHeight="1" x14ac:dyDescent="0.2">
      <c r="A282" s="29" t="s">
        <v>623</v>
      </c>
      <c r="B282" s="30">
        <v>61</v>
      </c>
      <c r="C282" s="29" t="s">
        <v>625</v>
      </c>
      <c r="D282" s="31" t="s">
        <v>427</v>
      </c>
      <c r="E282" s="29" t="s">
        <v>452</v>
      </c>
      <c r="F282" s="30">
        <v>46</v>
      </c>
      <c r="G282" s="31" t="s">
        <v>422</v>
      </c>
    </row>
    <row r="283" spans="1:7" ht="24" customHeight="1" x14ac:dyDescent="0.2">
      <c r="A283" s="29" t="s">
        <v>634</v>
      </c>
      <c r="B283" s="30">
        <v>170</v>
      </c>
      <c r="C283" s="29" t="s">
        <v>635</v>
      </c>
      <c r="D283" s="31" t="s">
        <v>427</v>
      </c>
      <c r="E283" s="29" t="s">
        <v>421</v>
      </c>
      <c r="F283" s="30">
        <v>154</v>
      </c>
      <c r="G283" s="31" t="s">
        <v>422</v>
      </c>
    </row>
    <row r="284" spans="1:7" ht="24" customHeight="1" x14ac:dyDescent="0.2">
      <c r="A284" s="29" t="s">
        <v>636</v>
      </c>
      <c r="B284" s="30">
        <v>16</v>
      </c>
      <c r="C284" s="29" t="s">
        <v>637</v>
      </c>
      <c r="D284" s="31" t="s">
        <v>429</v>
      </c>
      <c r="E284" s="29" t="s">
        <v>638</v>
      </c>
      <c r="F284" s="30">
        <v>420</v>
      </c>
      <c r="G284" s="31" t="s">
        <v>639</v>
      </c>
    </row>
    <row r="285" spans="1:7" ht="24" customHeight="1" x14ac:dyDescent="0.2">
      <c r="A285" s="29" t="s">
        <v>636</v>
      </c>
      <c r="B285" s="30">
        <v>17</v>
      </c>
      <c r="C285" s="29" t="s">
        <v>637</v>
      </c>
      <c r="D285" s="31" t="s">
        <v>427</v>
      </c>
      <c r="E285" s="29" t="s">
        <v>421</v>
      </c>
      <c r="F285" s="30">
        <v>56</v>
      </c>
      <c r="G285" s="31" t="s">
        <v>422</v>
      </c>
    </row>
    <row r="286" spans="1:7" ht="24" customHeight="1" x14ac:dyDescent="0.2">
      <c r="A286" s="29" t="s">
        <v>636</v>
      </c>
      <c r="B286" s="30">
        <v>3</v>
      </c>
      <c r="C286" s="29" t="s">
        <v>640</v>
      </c>
      <c r="D286" s="31" t="s">
        <v>435</v>
      </c>
      <c r="E286" s="29" t="s">
        <v>421</v>
      </c>
      <c r="F286" s="30">
        <v>212</v>
      </c>
      <c r="G286" s="31" t="s">
        <v>641</v>
      </c>
    </row>
    <row r="287" spans="1:7" ht="24" customHeight="1" x14ac:dyDescent="0.2">
      <c r="A287" s="29" t="s">
        <v>636</v>
      </c>
      <c r="B287" s="30">
        <v>4</v>
      </c>
      <c r="C287" s="29" t="s">
        <v>642</v>
      </c>
      <c r="D287" s="31" t="s">
        <v>435</v>
      </c>
      <c r="E287" s="29" t="s">
        <v>421</v>
      </c>
      <c r="F287" s="30">
        <v>292</v>
      </c>
      <c r="G287" s="31" t="s">
        <v>643</v>
      </c>
    </row>
    <row r="288" spans="1:7" ht="24" customHeight="1" x14ac:dyDescent="0.2">
      <c r="A288" s="29" t="s">
        <v>636</v>
      </c>
      <c r="B288" s="30">
        <v>50</v>
      </c>
      <c r="C288" s="29" t="s">
        <v>644</v>
      </c>
      <c r="D288" s="31" t="s">
        <v>498</v>
      </c>
      <c r="E288" s="29" t="s">
        <v>421</v>
      </c>
      <c r="F288" s="30">
        <v>47</v>
      </c>
      <c r="G288" s="31" t="s">
        <v>422</v>
      </c>
    </row>
    <row r="289" spans="1:7" ht="24" customHeight="1" x14ac:dyDescent="0.2">
      <c r="A289" s="29" t="s">
        <v>636</v>
      </c>
      <c r="B289" s="30">
        <v>51</v>
      </c>
      <c r="C289" s="29" t="s">
        <v>637</v>
      </c>
      <c r="D289" s="31" t="s">
        <v>429</v>
      </c>
      <c r="E289" s="29" t="s">
        <v>425</v>
      </c>
      <c r="F289" s="30">
        <v>141</v>
      </c>
      <c r="G289" s="31" t="s">
        <v>422</v>
      </c>
    </row>
    <row r="290" spans="1:7" ht="24" customHeight="1" x14ac:dyDescent="0.2">
      <c r="A290" s="29" t="s">
        <v>636</v>
      </c>
      <c r="B290" s="30">
        <v>54</v>
      </c>
      <c r="C290" s="29" t="s">
        <v>645</v>
      </c>
      <c r="D290" s="31" t="s">
        <v>435</v>
      </c>
      <c r="E290" s="29" t="s">
        <v>421</v>
      </c>
      <c r="F290" s="30">
        <v>109</v>
      </c>
      <c r="G290" s="31" t="s">
        <v>646</v>
      </c>
    </row>
    <row r="291" spans="1:7" ht="24" customHeight="1" x14ac:dyDescent="0.2">
      <c r="A291" s="29" t="s">
        <v>636</v>
      </c>
      <c r="B291" s="30">
        <v>65</v>
      </c>
      <c r="C291" s="29" t="s">
        <v>637</v>
      </c>
      <c r="D291" s="31" t="s">
        <v>437</v>
      </c>
      <c r="E291" s="29" t="s">
        <v>421</v>
      </c>
      <c r="F291" s="30">
        <v>26</v>
      </c>
      <c r="G291" s="31" t="s">
        <v>422</v>
      </c>
    </row>
    <row r="292" spans="1:7" ht="24" customHeight="1" x14ac:dyDescent="0.2">
      <c r="A292" s="29" t="s">
        <v>647</v>
      </c>
      <c r="B292" s="30">
        <v>19</v>
      </c>
      <c r="C292" s="29" t="s">
        <v>648</v>
      </c>
      <c r="D292" s="31" t="s">
        <v>427</v>
      </c>
      <c r="E292" s="29" t="s">
        <v>421</v>
      </c>
      <c r="F292" s="30">
        <v>4</v>
      </c>
      <c r="G292" s="31" t="s">
        <v>422</v>
      </c>
    </row>
    <row r="293" spans="1:7" ht="24" customHeight="1" x14ac:dyDescent="0.2">
      <c r="A293" s="29" t="s">
        <v>649</v>
      </c>
      <c r="B293" s="30">
        <v>12</v>
      </c>
      <c r="C293" s="29" t="s">
        <v>650</v>
      </c>
      <c r="D293" s="31" t="s">
        <v>427</v>
      </c>
      <c r="E293" s="29" t="s">
        <v>452</v>
      </c>
      <c r="F293" s="30">
        <v>103</v>
      </c>
      <c r="G293" s="31" t="s">
        <v>651</v>
      </c>
    </row>
    <row r="294" spans="1:7" ht="24" customHeight="1" x14ac:dyDescent="0.2">
      <c r="A294" s="29" t="s">
        <v>649</v>
      </c>
      <c r="B294" s="30">
        <v>13</v>
      </c>
      <c r="C294" s="29" t="s">
        <v>650</v>
      </c>
      <c r="D294" s="31" t="s">
        <v>427</v>
      </c>
      <c r="E294" s="29" t="s">
        <v>452</v>
      </c>
      <c r="F294" s="30">
        <v>137</v>
      </c>
      <c r="G294" s="31" t="s">
        <v>422</v>
      </c>
    </row>
    <row r="295" spans="1:7" ht="24" customHeight="1" x14ac:dyDescent="0.2">
      <c r="A295" s="29" t="s">
        <v>649</v>
      </c>
      <c r="B295" s="30">
        <v>249</v>
      </c>
      <c r="C295" s="29" t="s">
        <v>652</v>
      </c>
      <c r="D295" s="31" t="s">
        <v>435</v>
      </c>
      <c r="E295" s="29" t="s">
        <v>459</v>
      </c>
      <c r="F295" s="30">
        <v>196</v>
      </c>
      <c r="G295" s="31" t="s">
        <v>653</v>
      </c>
    </row>
    <row r="296" spans="1:7" ht="24" customHeight="1" x14ac:dyDescent="0.2">
      <c r="A296" s="29" t="s">
        <v>649</v>
      </c>
      <c r="B296" s="30">
        <v>250</v>
      </c>
      <c r="C296" s="29" t="s">
        <v>652</v>
      </c>
      <c r="D296" s="31" t="s">
        <v>435</v>
      </c>
      <c r="E296" s="29" t="s">
        <v>452</v>
      </c>
      <c r="F296" s="30">
        <v>100</v>
      </c>
      <c r="G296" s="31" t="s">
        <v>422</v>
      </c>
    </row>
    <row r="297" spans="1:7" ht="24" customHeight="1" x14ac:dyDescent="0.2">
      <c r="A297" s="29" t="s">
        <v>649</v>
      </c>
      <c r="B297" s="30">
        <v>251</v>
      </c>
      <c r="C297" s="29" t="s">
        <v>652</v>
      </c>
      <c r="D297" s="31" t="s">
        <v>427</v>
      </c>
      <c r="E297" s="29" t="s">
        <v>452</v>
      </c>
      <c r="F297" s="30">
        <v>27</v>
      </c>
      <c r="G297" s="31" t="s">
        <v>422</v>
      </c>
    </row>
    <row r="298" spans="1:7" ht="24" customHeight="1" x14ac:dyDescent="0.2">
      <c r="A298" s="29" t="s">
        <v>649</v>
      </c>
      <c r="B298" s="30">
        <v>252</v>
      </c>
      <c r="C298" s="29" t="s">
        <v>652</v>
      </c>
      <c r="D298" s="31" t="s">
        <v>427</v>
      </c>
      <c r="E298" s="29" t="s">
        <v>452</v>
      </c>
      <c r="F298" s="30">
        <v>13</v>
      </c>
      <c r="G298" s="31" t="s">
        <v>422</v>
      </c>
    </row>
    <row r="299" spans="1:7" ht="24" customHeight="1" x14ac:dyDescent="0.2">
      <c r="A299" s="29" t="s">
        <v>649</v>
      </c>
      <c r="B299" s="30">
        <v>253</v>
      </c>
      <c r="C299" s="29" t="s">
        <v>652</v>
      </c>
      <c r="D299" s="31" t="s">
        <v>427</v>
      </c>
      <c r="E299" s="29" t="s">
        <v>452</v>
      </c>
      <c r="F299" s="30">
        <v>90</v>
      </c>
      <c r="G299" s="31" t="s">
        <v>422</v>
      </c>
    </row>
    <row r="300" spans="1:7" ht="24" customHeight="1" x14ac:dyDescent="0.2">
      <c r="A300" s="29" t="s">
        <v>649</v>
      </c>
      <c r="B300" s="30">
        <v>260</v>
      </c>
      <c r="C300" s="29" t="s">
        <v>654</v>
      </c>
      <c r="D300" s="31" t="s">
        <v>427</v>
      </c>
      <c r="E300" s="29" t="s">
        <v>452</v>
      </c>
      <c r="F300" s="30">
        <v>17</v>
      </c>
      <c r="G300" s="31" t="s">
        <v>422</v>
      </c>
    </row>
    <row r="301" spans="1:7" ht="24" customHeight="1" x14ac:dyDescent="0.2">
      <c r="A301" s="29" t="s">
        <v>649</v>
      </c>
      <c r="B301" s="30">
        <v>267</v>
      </c>
      <c r="C301" s="29" t="s">
        <v>650</v>
      </c>
      <c r="D301" s="31" t="s">
        <v>427</v>
      </c>
      <c r="E301" s="29" t="s">
        <v>421</v>
      </c>
      <c r="F301" s="30">
        <v>13</v>
      </c>
      <c r="G301" s="31" t="s">
        <v>422</v>
      </c>
    </row>
    <row r="302" spans="1:7" ht="24" customHeight="1" x14ac:dyDescent="0.2">
      <c r="A302" s="29" t="s">
        <v>649</v>
      </c>
      <c r="B302" s="30">
        <v>6</v>
      </c>
      <c r="C302" s="29" t="s">
        <v>654</v>
      </c>
      <c r="D302" s="31" t="s">
        <v>427</v>
      </c>
      <c r="E302" s="29" t="s">
        <v>452</v>
      </c>
      <c r="F302" s="30">
        <v>35</v>
      </c>
      <c r="G302" s="31" t="s">
        <v>422</v>
      </c>
    </row>
    <row r="303" spans="1:7" ht="24" customHeight="1" x14ac:dyDescent="0.2">
      <c r="A303" s="29" t="s">
        <v>649</v>
      </c>
      <c r="B303" s="30">
        <v>7</v>
      </c>
      <c r="C303" s="29" t="s">
        <v>654</v>
      </c>
      <c r="D303" s="31" t="s">
        <v>435</v>
      </c>
      <c r="E303" s="29" t="s">
        <v>452</v>
      </c>
      <c r="F303" s="30">
        <v>128</v>
      </c>
      <c r="G303" s="31" t="s">
        <v>655</v>
      </c>
    </row>
    <row r="304" spans="1:7" ht="24" customHeight="1" x14ac:dyDescent="0.2">
      <c r="A304" s="29" t="s">
        <v>656</v>
      </c>
      <c r="B304" s="30">
        <v>100</v>
      </c>
      <c r="C304" s="29" t="s">
        <v>657</v>
      </c>
      <c r="D304" s="31" t="s">
        <v>427</v>
      </c>
      <c r="E304" s="29" t="s">
        <v>452</v>
      </c>
      <c r="F304" s="30">
        <v>43</v>
      </c>
      <c r="G304" s="31" t="s">
        <v>422</v>
      </c>
    </row>
    <row r="305" spans="1:7" ht="24" customHeight="1" x14ac:dyDescent="0.2">
      <c r="A305" s="29" t="s">
        <v>656</v>
      </c>
      <c r="B305" s="30">
        <v>83</v>
      </c>
      <c r="C305" s="29" t="s">
        <v>658</v>
      </c>
      <c r="D305" s="31" t="s">
        <v>427</v>
      </c>
      <c r="E305" s="29" t="s">
        <v>421</v>
      </c>
      <c r="F305" s="30">
        <v>28</v>
      </c>
      <c r="G305" s="31" t="s">
        <v>422</v>
      </c>
    </row>
    <row r="306" spans="1:7" ht="24" customHeight="1" x14ac:dyDescent="0.2">
      <c r="A306" s="29" t="s">
        <v>656</v>
      </c>
      <c r="B306" s="30">
        <v>84</v>
      </c>
      <c r="C306" s="29" t="s">
        <v>658</v>
      </c>
      <c r="D306" s="31" t="s">
        <v>427</v>
      </c>
      <c r="E306" s="29" t="s">
        <v>421</v>
      </c>
      <c r="F306" s="30">
        <v>23</v>
      </c>
      <c r="G306" s="31" t="s">
        <v>422</v>
      </c>
    </row>
    <row r="307" spans="1:7" ht="24" customHeight="1" x14ac:dyDescent="0.2">
      <c r="A307" s="29" t="s">
        <v>659</v>
      </c>
      <c r="B307" s="30">
        <v>64</v>
      </c>
      <c r="C307" s="29" t="s">
        <v>660</v>
      </c>
      <c r="D307" s="31" t="s">
        <v>427</v>
      </c>
      <c r="E307" s="29" t="s">
        <v>421</v>
      </c>
      <c r="F307" s="30">
        <v>251</v>
      </c>
      <c r="G307" s="31" t="s">
        <v>422</v>
      </c>
    </row>
    <row r="308" spans="1:7" ht="24" customHeight="1" x14ac:dyDescent="0.2">
      <c r="A308" s="29" t="s">
        <v>659</v>
      </c>
      <c r="B308" s="30">
        <v>93</v>
      </c>
      <c r="C308" s="29" t="s">
        <v>661</v>
      </c>
      <c r="D308" s="31" t="s">
        <v>420</v>
      </c>
      <c r="E308" s="29" t="s">
        <v>421</v>
      </c>
      <c r="F308" s="30">
        <v>197</v>
      </c>
      <c r="G308" s="31" t="s">
        <v>422</v>
      </c>
    </row>
    <row r="309" spans="1:7" ht="24" customHeight="1" x14ac:dyDescent="0.2">
      <c r="A309" s="29" t="s">
        <v>662</v>
      </c>
      <c r="B309" s="30">
        <v>1</v>
      </c>
      <c r="C309" s="29" t="s">
        <v>663</v>
      </c>
      <c r="D309" s="31" t="s">
        <v>435</v>
      </c>
      <c r="E309" s="29" t="s">
        <v>459</v>
      </c>
      <c r="F309" s="30">
        <v>247</v>
      </c>
      <c r="G309" s="31" t="s">
        <v>664</v>
      </c>
    </row>
    <row r="310" spans="1:7" ht="24" customHeight="1" x14ac:dyDescent="0.2">
      <c r="A310" s="29" t="s">
        <v>662</v>
      </c>
      <c r="B310" s="30">
        <v>116</v>
      </c>
      <c r="C310" s="29" t="s">
        <v>665</v>
      </c>
      <c r="D310" s="31" t="s">
        <v>427</v>
      </c>
      <c r="E310" s="29" t="s">
        <v>452</v>
      </c>
      <c r="F310" s="30">
        <v>70</v>
      </c>
      <c r="G310" s="31" t="s">
        <v>666</v>
      </c>
    </row>
    <row r="311" spans="1:7" ht="24" customHeight="1" x14ac:dyDescent="0.2">
      <c r="A311" s="29" t="s">
        <v>662</v>
      </c>
      <c r="B311" s="30">
        <v>16</v>
      </c>
      <c r="C311" s="29" t="s">
        <v>663</v>
      </c>
      <c r="D311" s="31" t="s">
        <v>427</v>
      </c>
      <c r="E311" s="29" t="s">
        <v>452</v>
      </c>
      <c r="F311" s="30">
        <v>40</v>
      </c>
      <c r="G311" s="31" t="s">
        <v>422</v>
      </c>
    </row>
    <row r="312" spans="1:7" ht="24" customHeight="1" x14ac:dyDescent="0.2">
      <c r="A312" s="29" t="s">
        <v>662</v>
      </c>
      <c r="B312" s="30">
        <v>235</v>
      </c>
      <c r="C312" s="29" t="s">
        <v>665</v>
      </c>
      <c r="D312" s="31" t="s">
        <v>437</v>
      </c>
      <c r="E312" s="29" t="s">
        <v>421</v>
      </c>
      <c r="F312" s="30">
        <v>15</v>
      </c>
      <c r="G312" s="31" t="s">
        <v>422</v>
      </c>
    </row>
    <row r="313" spans="1:7" ht="24" customHeight="1" x14ac:dyDescent="0.2">
      <c r="A313" s="29" t="s">
        <v>662</v>
      </c>
      <c r="B313" s="30">
        <v>3</v>
      </c>
      <c r="C313" s="29" t="s">
        <v>663</v>
      </c>
      <c r="D313" s="31" t="s">
        <v>427</v>
      </c>
      <c r="E313" s="29" t="s">
        <v>452</v>
      </c>
      <c r="F313" s="30">
        <v>50</v>
      </c>
      <c r="G313" s="31" t="s">
        <v>422</v>
      </c>
    </row>
    <row r="314" spans="1:7" ht="24" customHeight="1" x14ac:dyDescent="0.2">
      <c r="A314" s="29" t="s">
        <v>667</v>
      </c>
      <c r="B314" s="30">
        <v>1</v>
      </c>
      <c r="C314" s="29" t="s">
        <v>668</v>
      </c>
      <c r="D314" s="31" t="s">
        <v>429</v>
      </c>
      <c r="E314" s="29" t="s">
        <v>430</v>
      </c>
      <c r="F314" s="30">
        <v>60</v>
      </c>
      <c r="G314" s="31" t="s">
        <v>422</v>
      </c>
    </row>
    <row r="315" spans="1:7" ht="24" customHeight="1" x14ac:dyDescent="0.2">
      <c r="A315" s="29" t="s">
        <v>667</v>
      </c>
      <c r="B315" s="30">
        <v>155</v>
      </c>
      <c r="C315" s="29" t="s">
        <v>669</v>
      </c>
      <c r="D315" s="31" t="s">
        <v>435</v>
      </c>
      <c r="E315" s="29" t="s">
        <v>430</v>
      </c>
      <c r="F315" s="30">
        <v>107</v>
      </c>
      <c r="G315" s="31" t="s">
        <v>422</v>
      </c>
    </row>
    <row r="316" spans="1:7" ht="24" customHeight="1" x14ac:dyDescent="0.2">
      <c r="A316" s="29" t="s">
        <v>667</v>
      </c>
      <c r="B316" s="30">
        <v>207</v>
      </c>
      <c r="C316" s="29" t="s">
        <v>668</v>
      </c>
      <c r="D316" s="31" t="s">
        <v>427</v>
      </c>
      <c r="E316" s="29" t="s">
        <v>421</v>
      </c>
      <c r="F316" s="30">
        <v>18</v>
      </c>
      <c r="G316" s="31" t="s">
        <v>422</v>
      </c>
    </row>
    <row r="317" spans="1:7" ht="24" customHeight="1" x14ac:dyDescent="0.2">
      <c r="A317" s="29" t="s">
        <v>667</v>
      </c>
      <c r="B317" s="30">
        <v>51</v>
      </c>
      <c r="C317" s="29" t="s">
        <v>670</v>
      </c>
      <c r="D317" s="31" t="s">
        <v>429</v>
      </c>
      <c r="E317" s="29" t="s">
        <v>430</v>
      </c>
      <c r="F317" s="30">
        <v>56</v>
      </c>
      <c r="G317" s="31" t="s">
        <v>422</v>
      </c>
    </row>
    <row r="318" spans="1:7" ht="24" customHeight="1" x14ac:dyDescent="0.2">
      <c r="A318" s="29" t="s">
        <v>667</v>
      </c>
      <c r="B318" s="30">
        <v>7</v>
      </c>
      <c r="C318" s="29" t="s">
        <v>671</v>
      </c>
      <c r="D318" s="31" t="s">
        <v>435</v>
      </c>
      <c r="E318" s="29" t="s">
        <v>425</v>
      </c>
      <c r="F318" s="30">
        <v>230</v>
      </c>
      <c r="G318" s="31" t="s">
        <v>672</v>
      </c>
    </row>
    <row r="319" spans="1:7" ht="24" customHeight="1" x14ac:dyDescent="0.2">
      <c r="A319" s="29" t="s">
        <v>673</v>
      </c>
      <c r="B319" s="30">
        <v>62</v>
      </c>
      <c r="C319" s="30">
        <v>85</v>
      </c>
      <c r="D319" s="31" t="s">
        <v>427</v>
      </c>
      <c r="E319" s="29" t="s">
        <v>421</v>
      </c>
      <c r="F319" s="30">
        <v>64</v>
      </c>
      <c r="G319" s="31" t="s">
        <v>422</v>
      </c>
    </row>
    <row r="320" spans="1:7" ht="24" customHeight="1" x14ac:dyDescent="0.2">
      <c r="A320" s="29" t="s">
        <v>674</v>
      </c>
      <c r="B320" s="30">
        <v>10</v>
      </c>
      <c r="C320" s="29" t="s">
        <v>675</v>
      </c>
      <c r="D320" s="31" t="s">
        <v>435</v>
      </c>
      <c r="E320" s="29" t="s">
        <v>442</v>
      </c>
      <c r="F320" s="30">
        <v>202</v>
      </c>
      <c r="G320" s="31" t="s">
        <v>676</v>
      </c>
    </row>
    <row r="321" spans="1:7" ht="24" customHeight="1" x14ac:dyDescent="0.2">
      <c r="A321" s="29" t="s">
        <v>674</v>
      </c>
      <c r="B321" s="30">
        <v>11</v>
      </c>
      <c r="C321" s="29" t="s">
        <v>675</v>
      </c>
      <c r="D321" s="31" t="s">
        <v>498</v>
      </c>
      <c r="E321" s="29" t="s">
        <v>421</v>
      </c>
      <c r="F321" s="30">
        <v>26</v>
      </c>
      <c r="G321" s="31" t="s">
        <v>422</v>
      </c>
    </row>
    <row r="322" spans="1:7" ht="24" customHeight="1" x14ac:dyDescent="0.2">
      <c r="A322" s="29" t="s">
        <v>674</v>
      </c>
      <c r="B322" s="30">
        <v>135</v>
      </c>
      <c r="C322" s="30">
        <v>274</v>
      </c>
      <c r="D322" s="31" t="s">
        <v>498</v>
      </c>
      <c r="E322" s="29" t="s">
        <v>421</v>
      </c>
      <c r="F322" s="30">
        <v>11</v>
      </c>
      <c r="G322" s="31" t="s">
        <v>422</v>
      </c>
    </row>
    <row r="323" spans="1:7" ht="24" customHeight="1" x14ac:dyDescent="0.2">
      <c r="A323" s="29" t="s">
        <v>674</v>
      </c>
      <c r="B323" s="30">
        <v>16</v>
      </c>
      <c r="C323" s="29" t="s">
        <v>677</v>
      </c>
      <c r="D323" s="31" t="s">
        <v>435</v>
      </c>
      <c r="E323" s="29" t="s">
        <v>425</v>
      </c>
      <c r="F323" s="30">
        <v>275</v>
      </c>
      <c r="G323" s="31" t="s">
        <v>678</v>
      </c>
    </row>
    <row r="324" spans="1:7" ht="24" customHeight="1" x14ac:dyDescent="0.2">
      <c r="A324" s="29" t="s">
        <v>674</v>
      </c>
      <c r="B324" s="30">
        <v>161</v>
      </c>
      <c r="C324" s="29" t="s">
        <v>679</v>
      </c>
      <c r="D324" s="31" t="s">
        <v>427</v>
      </c>
      <c r="E324" s="29" t="s">
        <v>421</v>
      </c>
      <c r="F324" s="30">
        <v>24</v>
      </c>
      <c r="G324" s="31" t="s">
        <v>422</v>
      </c>
    </row>
    <row r="325" spans="1:7" ht="24" customHeight="1" x14ac:dyDescent="0.2">
      <c r="A325" s="29" t="s">
        <v>674</v>
      </c>
      <c r="B325" s="30">
        <v>17</v>
      </c>
      <c r="C325" s="29" t="s">
        <v>679</v>
      </c>
      <c r="D325" s="31" t="s">
        <v>498</v>
      </c>
      <c r="E325" s="29" t="s">
        <v>421</v>
      </c>
      <c r="F325" s="30">
        <v>21</v>
      </c>
      <c r="G325" s="31" t="s">
        <v>422</v>
      </c>
    </row>
    <row r="326" spans="1:7" ht="24" customHeight="1" x14ac:dyDescent="0.2">
      <c r="A326" s="29" t="s">
        <v>674</v>
      </c>
      <c r="B326" s="30">
        <v>18</v>
      </c>
      <c r="C326" s="29" t="s">
        <v>679</v>
      </c>
      <c r="D326" s="31" t="s">
        <v>427</v>
      </c>
      <c r="E326" s="29" t="s">
        <v>452</v>
      </c>
      <c r="F326" s="30">
        <v>9</v>
      </c>
      <c r="G326" s="31" t="s">
        <v>422</v>
      </c>
    </row>
    <row r="327" spans="1:7" ht="24" customHeight="1" x14ac:dyDescent="0.2">
      <c r="A327" s="29" t="s">
        <v>674</v>
      </c>
      <c r="B327" s="30">
        <v>242</v>
      </c>
      <c r="C327" s="29" t="s">
        <v>679</v>
      </c>
      <c r="D327" s="31" t="s">
        <v>427</v>
      </c>
      <c r="E327" s="29" t="s">
        <v>421</v>
      </c>
      <c r="F327" s="30">
        <v>19</v>
      </c>
      <c r="G327" s="31" t="s">
        <v>422</v>
      </c>
    </row>
    <row r="328" spans="1:7" ht="24" customHeight="1" x14ac:dyDescent="0.2">
      <c r="A328" s="29" t="s">
        <v>674</v>
      </c>
      <c r="B328" s="30">
        <v>258</v>
      </c>
      <c r="C328" s="29" t="s">
        <v>677</v>
      </c>
      <c r="D328" s="31" t="s">
        <v>427</v>
      </c>
      <c r="E328" s="29" t="s">
        <v>558</v>
      </c>
      <c r="F328" s="30">
        <v>50</v>
      </c>
      <c r="G328" s="31" t="s">
        <v>422</v>
      </c>
    </row>
    <row r="329" spans="1:7" ht="24" customHeight="1" x14ac:dyDescent="0.2">
      <c r="A329" s="29" t="s">
        <v>674</v>
      </c>
      <c r="B329" s="30">
        <v>3</v>
      </c>
      <c r="C329" s="29" t="s">
        <v>680</v>
      </c>
      <c r="D329" s="31" t="s">
        <v>427</v>
      </c>
      <c r="E329" s="29" t="s">
        <v>452</v>
      </c>
      <c r="F329" s="30">
        <v>54</v>
      </c>
      <c r="G329" s="31" t="s">
        <v>422</v>
      </c>
    </row>
    <row r="330" spans="1:7" ht="24" customHeight="1" x14ac:dyDescent="0.2">
      <c r="A330" s="29" t="s">
        <v>681</v>
      </c>
      <c r="B330" s="30">
        <v>82</v>
      </c>
      <c r="C330" s="29" t="s">
        <v>682</v>
      </c>
      <c r="D330" s="31" t="s">
        <v>429</v>
      </c>
      <c r="E330" s="29" t="s">
        <v>421</v>
      </c>
      <c r="F330" s="30">
        <v>160</v>
      </c>
      <c r="G330" s="31" t="s">
        <v>683</v>
      </c>
    </row>
    <row r="331" spans="1:7" ht="24" customHeight="1" x14ac:dyDescent="0.2">
      <c r="A331" s="29" t="s">
        <v>681</v>
      </c>
      <c r="B331" s="30">
        <v>83</v>
      </c>
      <c r="C331" s="29" t="s">
        <v>682</v>
      </c>
      <c r="D331" s="31" t="s">
        <v>427</v>
      </c>
      <c r="E331" s="29" t="s">
        <v>452</v>
      </c>
      <c r="F331" s="30">
        <v>20</v>
      </c>
      <c r="G331" s="31" t="s">
        <v>422</v>
      </c>
    </row>
    <row r="332" spans="1:7" ht="24" customHeight="1" x14ac:dyDescent="0.2">
      <c r="A332" s="29" t="s">
        <v>684</v>
      </c>
      <c r="B332" s="30">
        <v>249</v>
      </c>
      <c r="C332" s="29" t="s">
        <v>685</v>
      </c>
      <c r="D332" s="31" t="s">
        <v>429</v>
      </c>
      <c r="E332" s="29" t="s">
        <v>442</v>
      </c>
      <c r="F332" s="30">
        <v>391</v>
      </c>
      <c r="G332" s="31" t="s">
        <v>422</v>
      </c>
    </row>
    <row r="333" spans="1:7" ht="24" customHeight="1" x14ac:dyDescent="0.2">
      <c r="A333" s="29" t="s">
        <v>684</v>
      </c>
      <c r="B333" s="30">
        <v>250</v>
      </c>
      <c r="C333" s="29" t="s">
        <v>685</v>
      </c>
      <c r="D333" s="31" t="s">
        <v>429</v>
      </c>
      <c r="E333" s="29" t="s">
        <v>442</v>
      </c>
      <c r="F333" s="30">
        <v>610</v>
      </c>
      <c r="G333" s="31" t="s">
        <v>422</v>
      </c>
    </row>
    <row r="334" spans="1:7" ht="24" customHeight="1" x14ac:dyDescent="0.2">
      <c r="A334" s="29" t="s">
        <v>684</v>
      </c>
      <c r="B334" s="30">
        <v>251</v>
      </c>
      <c r="C334" s="29" t="s">
        <v>685</v>
      </c>
      <c r="D334" s="31" t="s">
        <v>427</v>
      </c>
      <c r="E334" s="29" t="s">
        <v>421</v>
      </c>
      <c r="F334" s="30">
        <v>88</v>
      </c>
      <c r="G334" s="31" t="s">
        <v>422</v>
      </c>
    </row>
    <row r="335" spans="1:7" ht="24" customHeight="1" x14ac:dyDescent="0.2">
      <c r="A335" s="29" t="s">
        <v>684</v>
      </c>
      <c r="B335" s="30">
        <v>252</v>
      </c>
      <c r="C335" s="29" t="s">
        <v>685</v>
      </c>
      <c r="D335" s="31" t="s">
        <v>427</v>
      </c>
      <c r="E335" s="29" t="s">
        <v>421</v>
      </c>
      <c r="F335" s="30">
        <v>32</v>
      </c>
      <c r="G335" s="31" t="s">
        <v>422</v>
      </c>
    </row>
    <row r="336" spans="1:7" ht="24" customHeight="1" x14ac:dyDescent="0.2">
      <c r="A336" s="29" t="s">
        <v>684</v>
      </c>
      <c r="B336" s="30">
        <v>253</v>
      </c>
      <c r="C336" s="29" t="s">
        <v>685</v>
      </c>
      <c r="D336" s="31" t="s">
        <v>437</v>
      </c>
      <c r="E336" s="29" t="s">
        <v>421</v>
      </c>
      <c r="F336" s="30">
        <v>31</v>
      </c>
      <c r="G336" s="31" t="s">
        <v>422</v>
      </c>
    </row>
    <row r="337" spans="1:8" ht="24" customHeight="1" x14ac:dyDescent="0.2">
      <c r="A337" s="29" t="s">
        <v>684</v>
      </c>
      <c r="B337" s="30">
        <v>254</v>
      </c>
      <c r="C337" s="29" t="s">
        <v>685</v>
      </c>
      <c r="D337" s="31" t="s">
        <v>437</v>
      </c>
      <c r="E337" s="29" t="s">
        <v>421</v>
      </c>
      <c r="F337" s="30">
        <v>21</v>
      </c>
      <c r="G337" s="31" t="s">
        <v>422</v>
      </c>
    </row>
    <row r="338" spans="1:8" ht="24" customHeight="1" x14ac:dyDescent="0.2">
      <c r="A338" s="29" t="s">
        <v>684</v>
      </c>
      <c r="B338" s="30">
        <v>262</v>
      </c>
      <c r="C338" s="29" t="s">
        <v>686</v>
      </c>
      <c r="D338" s="31" t="s">
        <v>429</v>
      </c>
      <c r="E338" s="29" t="s">
        <v>421</v>
      </c>
      <c r="F338" s="30">
        <v>836</v>
      </c>
      <c r="G338" s="31" t="s">
        <v>422</v>
      </c>
    </row>
    <row r="339" spans="1:8" ht="24" customHeight="1" x14ac:dyDescent="0.2">
      <c r="A339" s="29" t="s">
        <v>684</v>
      </c>
      <c r="B339" s="30">
        <v>272</v>
      </c>
      <c r="C339" s="29" t="s">
        <v>687</v>
      </c>
      <c r="D339" s="31" t="s">
        <v>427</v>
      </c>
      <c r="E339" s="29" t="s">
        <v>452</v>
      </c>
      <c r="F339" s="30">
        <v>167</v>
      </c>
      <c r="G339" s="31" t="s">
        <v>422</v>
      </c>
    </row>
    <row r="340" spans="1:8" ht="24" customHeight="1" x14ac:dyDescent="0.2">
      <c r="A340" s="29" t="s">
        <v>688</v>
      </c>
      <c r="B340" s="30">
        <v>15</v>
      </c>
      <c r="C340" s="29" t="s">
        <v>689</v>
      </c>
      <c r="D340" s="31" t="s">
        <v>435</v>
      </c>
      <c r="E340" s="29" t="s">
        <v>421</v>
      </c>
      <c r="F340" s="30">
        <v>115</v>
      </c>
      <c r="G340" s="31" t="s">
        <v>690</v>
      </c>
    </row>
    <row r="341" spans="1:8" ht="24" customHeight="1" x14ac:dyDescent="0.2">
      <c r="A341" s="29" t="s">
        <v>688</v>
      </c>
      <c r="B341" s="30">
        <v>16</v>
      </c>
      <c r="C341" s="29" t="s">
        <v>689</v>
      </c>
      <c r="D341" s="31" t="s">
        <v>427</v>
      </c>
      <c r="E341" s="29" t="s">
        <v>425</v>
      </c>
      <c r="F341" s="30">
        <v>93</v>
      </c>
      <c r="G341" s="31" t="s">
        <v>422</v>
      </c>
    </row>
    <row r="342" spans="1:8" ht="24" customHeight="1" x14ac:dyDescent="0.2">
      <c r="A342" s="29" t="s">
        <v>688</v>
      </c>
      <c r="B342" s="30">
        <v>238</v>
      </c>
      <c r="C342" s="29" t="s">
        <v>2403</v>
      </c>
      <c r="D342" s="168" t="s">
        <v>2404</v>
      </c>
      <c r="E342" s="29" t="s">
        <v>452</v>
      </c>
      <c r="F342" s="30">
        <v>26</v>
      </c>
      <c r="G342" s="31" t="s">
        <v>422</v>
      </c>
    </row>
    <row r="343" spans="1:8" ht="24" customHeight="1" x14ac:dyDescent="0.2">
      <c r="A343" s="29" t="s">
        <v>688</v>
      </c>
      <c r="B343" s="30">
        <v>31</v>
      </c>
      <c r="C343" s="29" t="s">
        <v>691</v>
      </c>
      <c r="D343" s="31" t="s">
        <v>429</v>
      </c>
      <c r="E343" s="29" t="s">
        <v>421</v>
      </c>
      <c r="F343" s="30">
        <v>201</v>
      </c>
      <c r="G343" s="31" t="s">
        <v>692</v>
      </c>
    </row>
    <row r="344" spans="1:8" ht="24" customHeight="1" x14ac:dyDescent="0.2">
      <c r="A344" s="29" t="s">
        <v>688</v>
      </c>
      <c r="B344" s="30">
        <v>50</v>
      </c>
      <c r="C344" s="29" t="s">
        <v>431</v>
      </c>
      <c r="D344" s="31" t="s">
        <v>424</v>
      </c>
      <c r="E344" s="29" t="s">
        <v>469</v>
      </c>
      <c r="F344" s="30">
        <v>107</v>
      </c>
      <c r="G344" s="31"/>
      <c r="H344" s="5"/>
    </row>
    <row r="345" spans="1:8" ht="24" customHeight="1" x14ac:dyDescent="0.2">
      <c r="A345" s="29" t="s">
        <v>688</v>
      </c>
      <c r="B345" s="30">
        <v>51</v>
      </c>
      <c r="C345" s="29" t="s">
        <v>693</v>
      </c>
      <c r="D345" s="31" t="s">
        <v>427</v>
      </c>
      <c r="E345" s="29" t="s">
        <v>421</v>
      </c>
      <c r="F345" s="30">
        <v>29</v>
      </c>
      <c r="G345" s="31"/>
      <c r="H345" s="5"/>
    </row>
    <row r="346" spans="1:8" ht="24" customHeight="1" x14ac:dyDescent="0.2">
      <c r="A346" s="29" t="s">
        <v>694</v>
      </c>
      <c r="B346" s="30">
        <v>11</v>
      </c>
      <c r="C346" s="29" t="s">
        <v>600</v>
      </c>
      <c r="D346" s="31" t="s">
        <v>427</v>
      </c>
      <c r="E346" s="29" t="s">
        <v>421</v>
      </c>
      <c r="F346" s="30">
        <v>86</v>
      </c>
      <c r="G346" s="31"/>
      <c r="H346" s="5"/>
    </row>
    <row r="347" spans="1:8" ht="24" customHeight="1" x14ac:dyDescent="0.2">
      <c r="A347" s="29" t="s">
        <v>694</v>
      </c>
      <c r="B347" s="30">
        <v>12</v>
      </c>
      <c r="C347" s="29" t="s">
        <v>695</v>
      </c>
      <c r="D347" s="31" t="s">
        <v>427</v>
      </c>
      <c r="E347" s="29" t="s">
        <v>421</v>
      </c>
      <c r="F347" s="30">
        <v>66</v>
      </c>
      <c r="G347" s="31"/>
      <c r="H347" s="5"/>
    </row>
    <row r="348" spans="1:8" ht="24" customHeight="1" x14ac:dyDescent="0.2">
      <c r="A348" s="29" t="s">
        <v>694</v>
      </c>
      <c r="B348" s="30">
        <v>13</v>
      </c>
      <c r="C348" s="29" t="s">
        <v>695</v>
      </c>
      <c r="D348" s="31" t="s">
        <v>427</v>
      </c>
      <c r="E348" s="29" t="s">
        <v>421</v>
      </c>
      <c r="F348" s="30">
        <v>239</v>
      </c>
      <c r="G348" s="31"/>
      <c r="H348" s="5"/>
    </row>
    <row r="349" spans="1:8" ht="24" customHeight="1" x14ac:dyDescent="0.2">
      <c r="A349" s="29" t="s">
        <v>694</v>
      </c>
      <c r="B349" s="30">
        <v>200</v>
      </c>
      <c r="C349" s="29" t="s">
        <v>696</v>
      </c>
      <c r="D349" s="31" t="s">
        <v>427</v>
      </c>
      <c r="E349" s="29" t="s">
        <v>421</v>
      </c>
      <c r="F349" s="30">
        <v>94</v>
      </c>
      <c r="G349" s="31"/>
      <c r="H349" s="5"/>
    </row>
    <row r="350" spans="1:8" ht="10.5" customHeight="1" x14ac:dyDescent="0.2">
      <c r="A350" s="23"/>
      <c r="B350" s="23"/>
      <c r="C350" s="23"/>
      <c r="D350" s="24"/>
      <c r="E350" s="23"/>
      <c r="F350" s="23"/>
      <c r="G350" s="24"/>
      <c r="H350" s="2"/>
    </row>
  </sheetData>
  <mergeCells count="2">
    <mergeCell ref="A2:B2"/>
    <mergeCell ref="A1:G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EE94-77CA-4AEC-BBBE-6EDE81FFB421}">
  <sheetPr>
    <pageSetUpPr fitToPage="1"/>
  </sheetPr>
  <dimension ref="A1:T12"/>
  <sheetViews>
    <sheetView workbookViewId="0">
      <selection sqref="A1:S1"/>
    </sheetView>
  </sheetViews>
  <sheetFormatPr defaultRowHeight="12.75" x14ac:dyDescent="0.2"/>
  <cols>
    <col min="1" max="1" width="9.33203125" style="21"/>
    <col min="2" max="2" width="17" style="21" customWidth="1"/>
    <col min="3" max="5" width="9.33203125" style="21"/>
    <col min="6" max="6" width="6.6640625" style="21" customWidth="1"/>
    <col min="7" max="7" width="7.6640625" style="21" customWidth="1"/>
    <col min="8" max="8" width="7.1640625" style="21" customWidth="1"/>
    <col min="9" max="13" width="9.33203125" style="21"/>
    <col min="14" max="14" width="15.33203125" style="21" customWidth="1"/>
    <col min="15" max="15" width="10.33203125" style="21" customWidth="1"/>
    <col min="16" max="16" width="8.5" style="21" customWidth="1"/>
    <col min="17" max="17" width="8.33203125" style="21" customWidth="1"/>
    <col min="18" max="18" width="9.83203125" style="21" customWidth="1"/>
    <col min="19" max="19" width="17" style="21" customWidth="1"/>
  </cols>
  <sheetData>
    <row r="1" spans="1:20" x14ac:dyDescent="0.2">
      <c r="A1" s="205" t="s">
        <v>697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3" spans="1:20" ht="24" customHeight="1" x14ac:dyDescent="0.2">
      <c r="A3" s="264" t="s">
        <v>16</v>
      </c>
      <c r="B3" s="264"/>
      <c r="C3" s="264"/>
      <c r="D3" s="26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8"/>
    </row>
    <row r="4" spans="1:20" ht="24" customHeight="1" x14ac:dyDescent="0.2">
      <c r="A4" s="33" t="s">
        <v>698</v>
      </c>
      <c r="B4" s="34" t="s">
        <v>699</v>
      </c>
      <c r="C4" s="266" t="s">
        <v>700</v>
      </c>
      <c r="D4" s="267"/>
      <c r="E4" s="266" t="s">
        <v>701</v>
      </c>
      <c r="F4" s="267"/>
      <c r="G4" s="266" t="s">
        <v>702</v>
      </c>
      <c r="H4" s="267"/>
      <c r="I4" s="266" t="s">
        <v>703</v>
      </c>
      <c r="J4" s="267"/>
      <c r="K4" s="266" t="s">
        <v>704</v>
      </c>
      <c r="L4" s="272"/>
      <c r="M4" s="267"/>
      <c r="N4" s="22" t="s">
        <v>705</v>
      </c>
      <c r="O4" s="22" t="s">
        <v>706</v>
      </c>
      <c r="P4" s="266" t="s">
        <v>707</v>
      </c>
      <c r="Q4" s="267"/>
      <c r="R4" s="266" t="s">
        <v>708</v>
      </c>
      <c r="S4" s="273"/>
      <c r="T4" s="5"/>
    </row>
    <row r="5" spans="1:20" ht="24" customHeight="1" x14ac:dyDescent="0.2">
      <c r="A5" s="3" t="s">
        <v>0</v>
      </c>
      <c r="B5" s="4" t="s">
        <v>3</v>
      </c>
      <c r="C5" s="270" t="s">
        <v>8</v>
      </c>
      <c r="D5" s="271"/>
      <c r="E5" s="270" t="s">
        <v>4</v>
      </c>
      <c r="F5" s="271"/>
      <c r="G5" s="268">
        <v>1019</v>
      </c>
      <c r="H5" s="269"/>
      <c r="I5" s="268">
        <v>877</v>
      </c>
      <c r="J5" s="269"/>
      <c r="K5" s="270" t="s">
        <v>17</v>
      </c>
      <c r="L5" s="274"/>
      <c r="M5" s="271"/>
      <c r="N5" s="4" t="s">
        <v>15</v>
      </c>
      <c r="O5" s="6">
        <v>29</v>
      </c>
      <c r="P5" s="270" t="s">
        <v>11</v>
      </c>
      <c r="Q5" s="271"/>
      <c r="R5" s="270" t="s">
        <v>11</v>
      </c>
      <c r="S5" s="275"/>
      <c r="T5" s="5"/>
    </row>
    <row r="6" spans="1:20" ht="24" customHeight="1" x14ac:dyDescent="0.2">
      <c r="A6" s="3" t="s">
        <v>0</v>
      </c>
      <c r="B6" s="4" t="s">
        <v>1</v>
      </c>
      <c r="C6" s="270" t="s">
        <v>2</v>
      </c>
      <c r="D6" s="271"/>
      <c r="E6" s="270" t="s">
        <v>4</v>
      </c>
      <c r="F6" s="271"/>
      <c r="G6" s="268">
        <v>2330</v>
      </c>
      <c r="H6" s="269"/>
      <c r="I6" s="270" t="s">
        <v>5</v>
      </c>
      <c r="J6" s="271"/>
      <c r="K6" s="270" t="s">
        <v>18</v>
      </c>
      <c r="L6" s="274"/>
      <c r="M6" s="271"/>
      <c r="N6" s="4" t="s">
        <v>10</v>
      </c>
      <c r="O6" s="6">
        <v>202</v>
      </c>
      <c r="P6" s="270" t="s">
        <v>11</v>
      </c>
      <c r="Q6" s="271"/>
      <c r="R6" s="270" t="s">
        <v>11</v>
      </c>
      <c r="S6" s="275"/>
      <c r="T6" s="1"/>
    </row>
    <row r="7" spans="1:20" ht="24" customHeight="1" x14ac:dyDescent="0.2">
      <c r="A7" s="3" t="s">
        <v>0</v>
      </c>
      <c r="B7" s="4" t="s">
        <v>1</v>
      </c>
      <c r="C7" s="270" t="s">
        <v>2</v>
      </c>
      <c r="D7" s="271"/>
      <c r="E7" s="270" t="s">
        <v>4</v>
      </c>
      <c r="F7" s="271"/>
      <c r="G7" s="268">
        <v>2360</v>
      </c>
      <c r="H7" s="269"/>
      <c r="I7" s="270" t="s">
        <v>5</v>
      </c>
      <c r="J7" s="271"/>
      <c r="K7" s="270" t="s">
        <v>12</v>
      </c>
      <c r="L7" s="274"/>
      <c r="M7" s="271"/>
      <c r="N7" s="4" t="s">
        <v>14</v>
      </c>
      <c r="O7" s="6">
        <v>413</v>
      </c>
      <c r="P7" s="270" t="s">
        <v>11</v>
      </c>
      <c r="Q7" s="271"/>
      <c r="R7" s="270" t="s">
        <v>19</v>
      </c>
      <c r="S7" s="275"/>
      <c r="T7" s="5"/>
    </row>
    <row r="8" spans="1:20" ht="24" customHeight="1" x14ac:dyDescent="0.2">
      <c r="A8" s="3" t="s">
        <v>0</v>
      </c>
      <c r="B8" s="4" t="s">
        <v>3</v>
      </c>
      <c r="C8" s="270" t="s">
        <v>8</v>
      </c>
      <c r="D8" s="271"/>
      <c r="E8" s="270" t="s">
        <v>4</v>
      </c>
      <c r="F8" s="271"/>
      <c r="G8" s="268">
        <v>944</v>
      </c>
      <c r="H8" s="269"/>
      <c r="I8" s="268">
        <v>877</v>
      </c>
      <c r="J8" s="269"/>
      <c r="K8" s="270" t="s">
        <v>12</v>
      </c>
      <c r="L8" s="274"/>
      <c r="M8" s="271"/>
      <c r="N8" s="4" t="s">
        <v>15</v>
      </c>
      <c r="O8" s="6">
        <v>6</v>
      </c>
      <c r="P8" s="270" t="s">
        <v>11</v>
      </c>
      <c r="Q8" s="271"/>
      <c r="R8" s="270" t="s">
        <v>11</v>
      </c>
      <c r="S8" s="275"/>
      <c r="T8" s="5"/>
    </row>
    <row r="9" spans="1:20" ht="24" customHeight="1" x14ac:dyDescent="0.2">
      <c r="A9" s="3" t="s">
        <v>0</v>
      </c>
      <c r="B9" s="4" t="s">
        <v>3</v>
      </c>
      <c r="C9" s="270" t="s">
        <v>8</v>
      </c>
      <c r="D9" s="271"/>
      <c r="E9" s="270" t="s">
        <v>4</v>
      </c>
      <c r="F9" s="271"/>
      <c r="G9" s="268">
        <v>949</v>
      </c>
      <c r="H9" s="269"/>
      <c r="I9" s="268">
        <v>877</v>
      </c>
      <c r="J9" s="269"/>
      <c r="K9" s="270" t="s">
        <v>13</v>
      </c>
      <c r="L9" s="274"/>
      <c r="M9" s="271"/>
      <c r="N9" s="4" t="s">
        <v>14</v>
      </c>
      <c r="O9" s="6">
        <v>203</v>
      </c>
      <c r="P9" s="270" t="s">
        <v>6</v>
      </c>
      <c r="Q9" s="271"/>
      <c r="R9" s="270" t="s">
        <v>7</v>
      </c>
      <c r="S9" s="275"/>
      <c r="T9" s="5"/>
    </row>
    <row r="10" spans="1:20" ht="24" customHeight="1" x14ac:dyDescent="0.2">
      <c r="A10" s="265" t="s">
        <v>20</v>
      </c>
      <c r="B10" s="26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</row>
    <row r="11" spans="1:20" ht="24" customHeight="1" x14ac:dyDescent="0.2">
      <c r="A11" s="33" t="s">
        <v>698</v>
      </c>
      <c r="B11" s="34" t="s">
        <v>699</v>
      </c>
      <c r="C11" s="34" t="s">
        <v>700</v>
      </c>
      <c r="D11" s="266" t="s">
        <v>701</v>
      </c>
      <c r="E11" s="267"/>
      <c r="F11" s="266" t="s">
        <v>709</v>
      </c>
      <c r="G11" s="267"/>
      <c r="H11" s="266" t="s">
        <v>710</v>
      </c>
      <c r="I11" s="267"/>
      <c r="J11" s="266" t="s">
        <v>711</v>
      </c>
      <c r="K11" s="267"/>
      <c r="L11" s="22" t="s">
        <v>712</v>
      </c>
      <c r="M11" s="266" t="s">
        <v>713</v>
      </c>
      <c r="N11" s="272"/>
      <c r="O11" s="272"/>
      <c r="P11" s="267"/>
      <c r="Q11" s="266" t="s">
        <v>707</v>
      </c>
      <c r="R11" s="267"/>
      <c r="S11" s="68" t="s">
        <v>708</v>
      </c>
      <c r="T11" s="5"/>
    </row>
    <row r="12" spans="1:20" ht="24" customHeight="1" x14ac:dyDescent="0.2">
      <c r="A12" s="3" t="s">
        <v>0</v>
      </c>
      <c r="B12" s="4" t="s">
        <v>1</v>
      </c>
      <c r="C12" s="4" t="s">
        <v>2</v>
      </c>
      <c r="D12" s="270" t="s">
        <v>4</v>
      </c>
      <c r="E12" s="271"/>
      <c r="F12" s="268">
        <v>2</v>
      </c>
      <c r="G12" s="269"/>
      <c r="H12" s="268">
        <v>949</v>
      </c>
      <c r="I12" s="269"/>
      <c r="J12" s="270" t="s">
        <v>21</v>
      </c>
      <c r="K12" s="271"/>
      <c r="L12" s="32">
        <v>115.66</v>
      </c>
      <c r="M12" s="270" t="s">
        <v>11</v>
      </c>
      <c r="N12" s="274"/>
      <c r="O12" s="274"/>
      <c r="P12" s="271"/>
      <c r="Q12" s="270" t="s">
        <v>22</v>
      </c>
      <c r="R12" s="271"/>
      <c r="S12" s="69" t="s">
        <v>23</v>
      </c>
      <c r="T12" s="1"/>
    </row>
  </sheetData>
  <mergeCells count="57">
    <mergeCell ref="R5:S5"/>
    <mergeCell ref="R6:S6"/>
    <mergeCell ref="R7:S7"/>
    <mergeCell ref="R8:S8"/>
    <mergeCell ref="R9:S9"/>
    <mergeCell ref="K9:M9"/>
    <mergeCell ref="J12:K12"/>
    <mergeCell ref="P9:Q9"/>
    <mergeCell ref="P5:Q5"/>
    <mergeCell ref="P6:Q6"/>
    <mergeCell ref="P7:Q7"/>
    <mergeCell ref="P8:Q8"/>
    <mergeCell ref="M12:P12"/>
    <mergeCell ref="K4:M4"/>
    <mergeCell ref="H12:I12"/>
    <mergeCell ref="H11:I11"/>
    <mergeCell ref="J11:K11"/>
    <mergeCell ref="M11:P11"/>
    <mergeCell ref="P4:Q4"/>
    <mergeCell ref="Q11:R11"/>
    <mergeCell ref="R4:S4"/>
    <mergeCell ref="I8:J8"/>
    <mergeCell ref="I9:J9"/>
    <mergeCell ref="G8:H8"/>
    <mergeCell ref="Q12:R12"/>
    <mergeCell ref="K5:M5"/>
    <mergeCell ref="K6:M6"/>
    <mergeCell ref="K7:M7"/>
    <mergeCell ref="K8:M8"/>
    <mergeCell ref="I4:J4"/>
    <mergeCell ref="I5:J5"/>
    <mergeCell ref="I6:J6"/>
    <mergeCell ref="I7:J7"/>
    <mergeCell ref="G5:H5"/>
    <mergeCell ref="G6:H6"/>
    <mergeCell ref="G7:H7"/>
    <mergeCell ref="E6:F6"/>
    <mergeCell ref="E7:F7"/>
    <mergeCell ref="E8:F8"/>
    <mergeCell ref="E9:F9"/>
    <mergeCell ref="G4:H4"/>
    <mergeCell ref="A3:D3"/>
    <mergeCell ref="A10:B10"/>
    <mergeCell ref="A1:S1"/>
    <mergeCell ref="F11:G11"/>
    <mergeCell ref="F12:G12"/>
    <mergeCell ref="D11:E11"/>
    <mergeCell ref="D12:E12"/>
    <mergeCell ref="C4:D4"/>
    <mergeCell ref="C5:D5"/>
    <mergeCell ref="C6:D6"/>
    <mergeCell ref="C7:D7"/>
    <mergeCell ref="C8:D8"/>
    <mergeCell ref="C9:D9"/>
    <mergeCell ref="G9:H9"/>
    <mergeCell ref="E4:F4"/>
    <mergeCell ref="E5:F5"/>
  </mergeCells>
  <pageMargins left="0.7" right="0.7" top="0.75" bottom="0.75" header="0.3" footer="0.3"/>
  <pageSetup paperSize="9" scale="7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Ewidencja nieruchomości - GMINA</vt:lpstr>
      <vt:lpstr>Ewidencja - BUDYNKI GMINA</vt:lpstr>
      <vt:lpstr>EWIDENCJA WSPÓŁWŁASNOŚĆ</vt:lpstr>
      <vt:lpstr>'Ewidencja - BUDYNKI GMINA'!Tytuły_wydruku</vt:lpstr>
      <vt:lpstr>'Ewidencja nieruchomości - GMINA'!Tytuły_wydruku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Jurek</cp:lastModifiedBy>
  <cp:lastPrinted>2023-11-13T09:53:06Z</cp:lastPrinted>
  <dcterms:created xsi:type="dcterms:W3CDTF">2022-10-20T14:18:01Z</dcterms:created>
  <dcterms:modified xsi:type="dcterms:W3CDTF">2024-01-03T09:40:00Z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2021-11-12T00:00:00Z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2021-11-12T00:00:00Z</vt:filetime>
  </property>
</Properties>
</file>